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24915" windowHeight="11835" activeTab="2"/>
  </bookViews>
  <sheets>
    <sheet name="Per IPL" sheetId="1" r:id="rId1"/>
    <sheet name="Sheet2" sheetId="5" r:id="rId2"/>
    <sheet name="Incl Sums and splitted table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G42" i="2" l="1"/>
  <c r="BG43" i="2"/>
  <c r="BG44" i="2"/>
  <c r="BG41" i="2"/>
  <c r="BF42" i="2"/>
  <c r="BF43" i="2"/>
  <c r="BF44" i="2"/>
  <c r="BF41" i="2"/>
  <c r="M51" i="2" l="1"/>
  <c r="P52" i="2" l="1"/>
  <c r="P53" i="2"/>
  <c r="P54" i="2"/>
  <c r="P51" i="2"/>
  <c r="M54" i="2"/>
  <c r="M52" i="2"/>
  <c r="M53" i="2"/>
  <c r="AZ29" i="2" l="1"/>
  <c r="BA29" i="2"/>
  <c r="BB29" i="2"/>
  <c r="BC29" i="2"/>
  <c r="BL29" i="2" s="1"/>
  <c r="BD29" i="2"/>
  <c r="BE29" i="2"/>
  <c r="BF29" i="2"/>
  <c r="BG29" i="2"/>
  <c r="BH29" i="2"/>
  <c r="BI29" i="2"/>
  <c r="BJ29" i="2"/>
  <c r="AZ30" i="2"/>
  <c r="BA30" i="2"/>
  <c r="BB30" i="2"/>
  <c r="BC30" i="2"/>
  <c r="BD30" i="2"/>
  <c r="BE30" i="2"/>
  <c r="BF30" i="2"/>
  <c r="BG30" i="2"/>
  <c r="BH30" i="2"/>
  <c r="BI30" i="2"/>
  <c r="BJ30" i="2"/>
  <c r="AZ31" i="2"/>
  <c r="BA31" i="2"/>
  <c r="BB31" i="2"/>
  <c r="BC31" i="2"/>
  <c r="BD31" i="2"/>
  <c r="BE31" i="2"/>
  <c r="BF31" i="2"/>
  <c r="BG31" i="2"/>
  <c r="BH31" i="2"/>
  <c r="BI31" i="2"/>
  <c r="BJ31" i="2"/>
  <c r="AZ32" i="2"/>
  <c r="BA32" i="2"/>
  <c r="BB32" i="2"/>
  <c r="BC32" i="2"/>
  <c r="BD32" i="2"/>
  <c r="BE32" i="2"/>
  <c r="BF32" i="2"/>
  <c r="BG32" i="2"/>
  <c r="BH32" i="2"/>
  <c r="BI32" i="2"/>
  <c r="BJ32" i="2"/>
  <c r="AZ33" i="2"/>
  <c r="BA33" i="2"/>
  <c r="BB33" i="2"/>
  <c r="BC33" i="2"/>
  <c r="BD33" i="2"/>
  <c r="BE33" i="2"/>
  <c r="BF33" i="2"/>
  <c r="BG33" i="2"/>
  <c r="BH33" i="2"/>
  <c r="BI33" i="2"/>
  <c r="BJ33" i="2"/>
  <c r="AZ34" i="2"/>
  <c r="BA34" i="2"/>
  <c r="BB34" i="2"/>
  <c r="BC34" i="2"/>
  <c r="BD34" i="2"/>
  <c r="BE34" i="2"/>
  <c r="BF34" i="2"/>
  <c r="BG34" i="2"/>
  <c r="BH34" i="2"/>
  <c r="BI34" i="2"/>
  <c r="BJ34" i="2"/>
  <c r="AZ35" i="2"/>
  <c r="BA35" i="2"/>
  <c r="BB35" i="2"/>
  <c r="BC35" i="2"/>
  <c r="BD35" i="2"/>
  <c r="BE35" i="2"/>
  <c r="BF35" i="2"/>
  <c r="BG35" i="2"/>
  <c r="BH35" i="2"/>
  <c r="BI35" i="2"/>
  <c r="BJ35" i="2"/>
  <c r="AZ36" i="2"/>
  <c r="BA36" i="2"/>
  <c r="BB36" i="2"/>
  <c r="BC36" i="2"/>
  <c r="BD36" i="2"/>
  <c r="BE36" i="2"/>
  <c r="BF36" i="2"/>
  <c r="BG36" i="2"/>
  <c r="BH36" i="2"/>
  <c r="BI36" i="2"/>
  <c r="BJ36" i="2"/>
  <c r="AY30" i="2"/>
  <c r="AY31" i="2"/>
  <c r="AY32" i="2"/>
  <c r="AY33" i="2"/>
  <c r="AY34" i="2"/>
  <c r="AY35" i="2"/>
  <c r="AY36" i="2"/>
  <c r="AY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H30" i="2"/>
  <c r="AH31" i="2"/>
  <c r="AH32" i="2"/>
  <c r="AH33" i="2"/>
  <c r="AH34" i="2"/>
  <c r="AH35" i="2"/>
  <c r="AH36" i="2"/>
  <c r="AH29" i="2"/>
  <c r="AH7" i="2"/>
  <c r="AH8" i="2"/>
  <c r="AH9" i="2"/>
  <c r="AH10" i="2"/>
  <c r="AH11" i="2"/>
  <c r="AH12" i="2"/>
  <c r="AH13" i="2"/>
  <c r="AI8" i="2"/>
  <c r="AI9" i="2"/>
  <c r="AI11" i="2"/>
  <c r="AI12" i="2"/>
  <c r="AI13" i="2"/>
  <c r="AH6" i="2"/>
  <c r="AZ6" i="2"/>
  <c r="BD6" i="2"/>
  <c r="BG6" i="2"/>
  <c r="BH6" i="2"/>
  <c r="BI6" i="2"/>
  <c r="AZ7" i="2"/>
  <c r="BD7" i="2"/>
  <c r="BG7" i="2"/>
  <c r="BH7" i="2"/>
  <c r="BI7" i="2"/>
  <c r="AZ8" i="2"/>
  <c r="BD8" i="2"/>
  <c r="BG8" i="2"/>
  <c r="BH8" i="2"/>
  <c r="BI8" i="2"/>
  <c r="AZ9" i="2"/>
  <c r="BD9" i="2"/>
  <c r="BG9" i="2"/>
  <c r="BH9" i="2"/>
  <c r="BI9" i="2"/>
  <c r="AZ10" i="2"/>
  <c r="BD10" i="2"/>
  <c r="BG10" i="2"/>
  <c r="BH10" i="2"/>
  <c r="BI10" i="2"/>
  <c r="AZ11" i="2"/>
  <c r="BD11" i="2"/>
  <c r="BG11" i="2"/>
  <c r="BH11" i="2"/>
  <c r="BI11" i="2"/>
  <c r="AZ12" i="2"/>
  <c r="BD12" i="2"/>
  <c r="BG12" i="2"/>
  <c r="BH12" i="2"/>
  <c r="BI12" i="2"/>
  <c r="AZ13" i="2"/>
  <c r="BD13" i="2"/>
  <c r="BG13" i="2"/>
  <c r="BH13" i="2"/>
  <c r="BI13" i="2"/>
  <c r="AY7" i="2"/>
  <c r="AY10" i="2"/>
  <c r="AN6" i="2"/>
  <c r="AO6" i="2"/>
  <c r="AR6" i="2"/>
  <c r="AS6" i="2"/>
  <c r="AL7" i="2"/>
  <c r="AN7" i="2"/>
  <c r="AO7" i="2"/>
  <c r="AP7" i="2"/>
  <c r="AS7" i="2"/>
  <c r="AL8" i="2"/>
  <c r="AN8" i="2"/>
  <c r="AO8" i="2"/>
  <c r="AP8" i="2"/>
  <c r="AS8" i="2"/>
  <c r="AL9" i="2"/>
  <c r="AO9" i="2"/>
  <c r="AS9" i="2"/>
  <c r="AJ10" i="2"/>
  <c r="AK10" i="2"/>
  <c r="AL10" i="2"/>
  <c r="AN10" i="2"/>
  <c r="AO10" i="2"/>
  <c r="AP10" i="2"/>
  <c r="AR10" i="2"/>
  <c r="AS10" i="2"/>
  <c r="AJ11" i="2"/>
  <c r="AK11" i="2"/>
  <c r="AL11" i="2"/>
  <c r="AN11" i="2"/>
  <c r="AO11" i="2"/>
  <c r="AR11" i="2"/>
  <c r="AS11" i="2"/>
  <c r="AL12" i="2"/>
  <c r="AN12" i="2"/>
  <c r="AO12" i="2"/>
  <c r="AS12" i="2"/>
  <c r="AL13" i="2"/>
  <c r="AN13" i="2"/>
  <c r="AO13" i="2"/>
  <c r="AS13" i="2"/>
  <c r="BL34" i="2" l="1"/>
  <c r="BL30" i="2"/>
  <c r="BL35" i="2"/>
  <c r="BL31" i="2"/>
  <c r="BL32" i="2"/>
  <c r="BL33" i="2"/>
  <c r="BL36" i="2"/>
  <c r="BL8" i="2"/>
  <c r="BL12" i="2"/>
  <c r="BL7" i="2"/>
  <c r="BL6" i="2"/>
  <c r="BL13" i="2"/>
  <c r="BL9" i="2"/>
  <c r="BL11" i="2"/>
  <c r="BL10" i="2"/>
  <c r="G56" i="2"/>
  <c r="D56" i="2"/>
  <c r="E56" i="2"/>
  <c r="F56" i="2"/>
  <c r="D57" i="2"/>
  <c r="E57" i="2"/>
  <c r="F57" i="2"/>
  <c r="G57" i="2"/>
  <c r="D58" i="2"/>
  <c r="E58" i="2"/>
  <c r="F58" i="2"/>
  <c r="G58" i="2"/>
  <c r="D59" i="2"/>
  <c r="E59" i="2"/>
  <c r="F59" i="2"/>
  <c r="G59" i="2"/>
  <c r="D60" i="2"/>
  <c r="E60" i="2"/>
  <c r="F60" i="2"/>
  <c r="G60" i="2"/>
  <c r="D61" i="2"/>
  <c r="E61" i="2"/>
  <c r="F61" i="2"/>
  <c r="G61" i="2"/>
  <c r="D62" i="2"/>
  <c r="E62" i="2"/>
  <c r="F62" i="2"/>
  <c r="G62" i="2"/>
  <c r="D63" i="2"/>
  <c r="E63" i="2"/>
  <c r="F63" i="2"/>
  <c r="G63" i="2"/>
  <c r="H63" i="2" l="1"/>
  <c r="H58" i="2"/>
  <c r="H56" i="2"/>
  <c r="H59" i="2"/>
  <c r="H62" i="2"/>
  <c r="H61" i="2"/>
  <c r="H60" i="2"/>
  <c r="H57" i="2"/>
  <c r="I60" i="2"/>
  <c r="I61" i="2"/>
  <c r="AF24" i="2" l="1"/>
  <c r="AF23" i="2"/>
  <c r="AE23" i="2"/>
  <c r="AE24" i="2"/>
  <c r="AC26" i="2" l="1"/>
  <c r="Y26" i="2"/>
  <c r="U26" i="2"/>
  <c r="Q26" i="2"/>
  <c r="M26" i="2"/>
  <c r="I26" i="2"/>
  <c r="AC25" i="2"/>
  <c r="Y25" i="2"/>
  <c r="U25" i="2"/>
  <c r="Q25" i="2"/>
  <c r="M25" i="2"/>
  <c r="I25" i="2"/>
  <c r="AC24" i="2"/>
  <c r="Y24" i="2"/>
  <c r="U24" i="2"/>
  <c r="Q24" i="2"/>
  <c r="M24" i="2"/>
  <c r="I24" i="2"/>
  <c r="AC23" i="2"/>
  <c r="Y23" i="2"/>
  <c r="U23" i="2"/>
  <c r="Q23" i="2"/>
  <c r="M23" i="2"/>
  <c r="I23" i="2"/>
  <c r="AC22" i="2"/>
  <c r="Y22" i="2"/>
  <c r="U22" i="2"/>
  <c r="Q22" i="2"/>
  <c r="M22" i="2"/>
  <c r="I22" i="2"/>
  <c r="AC21" i="2"/>
  <c r="Y21" i="2"/>
  <c r="U21" i="2"/>
  <c r="Q21" i="2"/>
  <c r="M21" i="2"/>
  <c r="I21" i="2"/>
  <c r="AC20" i="2"/>
  <c r="Y20" i="2"/>
  <c r="U20" i="2"/>
  <c r="Q20" i="2"/>
  <c r="M20" i="2"/>
  <c r="I20" i="2"/>
  <c r="AC19" i="2"/>
  <c r="Y19" i="2"/>
  <c r="U19" i="2"/>
  <c r="Q19" i="2"/>
  <c r="M19" i="2"/>
  <c r="I19" i="2"/>
  <c r="I13" i="2" l="1"/>
  <c r="AM13" i="2" s="1"/>
  <c r="M13" i="2"/>
  <c r="AQ13" i="2" s="1"/>
  <c r="Q13" i="2"/>
  <c r="AU13" i="2" s="1"/>
  <c r="U13" i="2"/>
  <c r="BB13" i="2" s="1"/>
  <c r="Y13" i="2"/>
  <c r="BF13" i="2" s="1"/>
  <c r="AC13" i="2"/>
  <c r="BJ13" i="2" s="1"/>
  <c r="I12" i="2"/>
  <c r="AM12" i="2" s="1"/>
  <c r="M12" i="2"/>
  <c r="AQ12" i="2" s="1"/>
  <c r="Q12" i="2"/>
  <c r="AU12" i="2" s="1"/>
  <c r="U12" i="2"/>
  <c r="BB12" i="2" s="1"/>
  <c r="Y12" i="2"/>
  <c r="BF12" i="2" s="1"/>
  <c r="AC12" i="2"/>
  <c r="BJ12" i="2" s="1"/>
  <c r="I11" i="2"/>
  <c r="AM11" i="2" s="1"/>
  <c r="M11" i="2"/>
  <c r="AQ11" i="2" s="1"/>
  <c r="Q11" i="2"/>
  <c r="AU11" i="2" s="1"/>
  <c r="U11" i="2"/>
  <c r="BB11" i="2" s="1"/>
  <c r="Y11" i="2"/>
  <c r="BF11" i="2" s="1"/>
  <c r="AC11" i="2"/>
  <c r="BJ11" i="2" s="1"/>
  <c r="I10" i="2"/>
  <c r="AM10" i="2" s="1"/>
  <c r="M10" i="2"/>
  <c r="AQ10" i="2" s="1"/>
  <c r="Q10" i="2"/>
  <c r="AU10" i="2" s="1"/>
  <c r="U10" i="2"/>
  <c r="BB10" i="2" s="1"/>
  <c r="Y10" i="2"/>
  <c r="BF10" i="2" s="1"/>
  <c r="AC10" i="2"/>
  <c r="BJ10" i="2" s="1"/>
  <c r="I9" i="2"/>
  <c r="AM9" i="2" s="1"/>
  <c r="M9" i="2"/>
  <c r="AQ9" i="2" s="1"/>
  <c r="Q9" i="2"/>
  <c r="AU9" i="2" s="1"/>
  <c r="U9" i="2"/>
  <c r="BB9" i="2" s="1"/>
  <c r="Y9" i="2"/>
  <c r="BF9" i="2" s="1"/>
  <c r="AC9" i="2"/>
  <c r="BJ9" i="2" s="1"/>
  <c r="I8" i="2"/>
  <c r="AM8" i="2" s="1"/>
  <c r="M8" i="2"/>
  <c r="AQ8" i="2" s="1"/>
  <c r="Q8" i="2"/>
  <c r="AU8" i="2" s="1"/>
  <c r="U8" i="2"/>
  <c r="BB8" i="2" s="1"/>
  <c r="Y8" i="2"/>
  <c r="BF8" i="2" s="1"/>
  <c r="AC8" i="2"/>
  <c r="BJ8" i="2" s="1"/>
  <c r="I7" i="2"/>
  <c r="AM7" i="2" s="1"/>
  <c r="M7" i="2"/>
  <c r="AQ7" i="2" s="1"/>
  <c r="Q7" i="2"/>
  <c r="AU7" i="2" s="1"/>
  <c r="U7" i="2"/>
  <c r="BB7" i="2" s="1"/>
  <c r="Y7" i="2"/>
  <c r="BF7" i="2" s="1"/>
  <c r="AC7" i="2"/>
  <c r="BJ7" i="2" s="1"/>
  <c r="AC6" i="2"/>
  <c r="BJ6" i="2" s="1"/>
  <c r="Y6" i="2"/>
  <c r="BF6" i="2" s="1"/>
  <c r="U6" i="2"/>
  <c r="BB6" i="2" s="1"/>
  <c r="Q6" i="2"/>
  <c r="AU6" i="2" s="1"/>
  <c r="M6" i="2"/>
  <c r="AQ6" i="2" s="1"/>
  <c r="I6" i="2"/>
  <c r="AM6" i="2" s="1"/>
  <c r="U28" i="1" l="1"/>
  <c r="T33" i="1" l="1"/>
  <c r="U31" i="1"/>
  <c r="L31" i="1"/>
  <c r="L28" i="1"/>
  <c r="U30" i="1"/>
  <c r="U29" i="1"/>
  <c r="L29" i="1"/>
  <c r="L30" i="1"/>
  <c r="G29" i="1"/>
  <c r="G30" i="1"/>
  <c r="G28" i="1"/>
</calcChain>
</file>

<file path=xl/sharedStrings.xml><?xml version="1.0" encoding="utf-8"?>
<sst xmlns="http://schemas.openxmlformats.org/spreadsheetml/2006/main" count="542" uniqueCount="84">
  <si>
    <t>Relative amounts of GDGTs</t>
  </si>
  <si>
    <t>GDGT-0</t>
  </si>
  <si>
    <t>GDGT-1</t>
  </si>
  <si>
    <t>GDGT-2</t>
  </si>
  <si>
    <t>GDGT-3</t>
  </si>
  <si>
    <t>GDGT-4</t>
  </si>
  <si>
    <t>Cren</t>
  </si>
  <si>
    <t>Sediment Code</t>
  </si>
  <si>
    <t>MH</t>
  </si>
  <si>
    <t>DH</t>
  </si>
  <si>
    <t>HPH</t>
  </si>
  <si>
    <t>Hex-GDGT-Hex</t>
  </si>
  <si>
    <t>DH-GDGT-OH</t>
  </si>
  <si>
    <t>Nan-GDGT-Hex</t>
  </si>
  <si>
    <t>PA1S10</t>
  </si>
  <si>
    <t>ND</t>
  </si>
  <si>
    <t>PA4S10</t>
  </si>
  <si>
    <t>PA9S0</t>
  </si>
  <si>
    <t>PA10S10</t>
  </si>
  <si>
    <t>PA9S10</t>
  </si>
  <si>
    <t>PA1S0</t>
  </si>
  <si>
    <t>PA4S0</t>
  </si>
  <si>
    <t>PA10S0</t>
  </si>
  <si>
    <t>Surface</t>
  </si>
  <si>
    <t>Deep</t>
  </si>
  <si>
    <t>Sample</t>
  </si>
  <si>
    <t>Depth (mbsl)</t>
  </si>
  <si>
    <t>Sum</t>
  </si>
  <si>
    <t>Per head group</t>
  </si>
  <si>
    <t xml:space="preserve">MH </t>
  </si>
  <si>
    <t xml:space="preserve">DH </t>
  </si>
  <si>
    <t>Depth  (mbsl)</t>
  </si>
  <si>
    <t xml:space="preserve">Total </t>
  </si>
  <si>
    <t>plus Cyclopenta…..</t>
  </si>
  <si>
    <t>HCP</t>
  </si>
  <si>
    <t>Relative abundance (%)</t>
  </si>
  <si>
    <t xml:space="preserve">Mass areas </t>
  </si>
  <si>
    <t>1st peak</t>
  </si>
  <si>
    <t xml:space="preserve">PAF RT </t>
  </si>
  <si>
    <t>PAF Internal Standard</t>
  </si>
  <si>
    <t>!!! RT lower then for e.g. DH-GDGT-4</t>
  </si>
  <si>
    <t>Sample Code</t>
  </si>
  <si>
    <t>"original"</t>
  </si>
  <si>
    <t>I</t>
  </si>
  <si>
    <t>II</t>
  </si>
  <si>
    <t>O1712031</t>
  </si>
  <si>
    <t>5/40</t>
  </si>
  <si>
    <t>O1712041</t>
  </si>
  <si>
    <t>O1712038</t>
  </si>
  <si>
    <t>P9S0</t>
  </si>
  <si>
    <t>O1712032</t>
  </si>
  <si>
    <t>O1712030</t>
  </si>
  <si>
    <t>O1712037</t>
  </si>
  <si>
    <t>O1712040</t>
  </si>
  <si>
    <t>O1712039</t>
  </si>
  <si>
    <t>RP Bremen method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</si>
  <si>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</si>
  <si>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</si>
  <si>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</si>
  <si>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</si>
  <si>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</si>
  <si>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</si>
  <si>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</si>
  <si>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</si>
  <si>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</si>
  <si>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</si>
  <si>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</si>
  <si>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</si>
  <si>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</si>
  <si>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</si>
  <si>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</si>
  <si>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</si>
  <si>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</si>
  <si>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</si>
  <si>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</si>
  <si>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</si>
  <si>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</si>
  <si>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</si>
  <si>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</si>
  <si>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</si>
  <si>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</si>
  <si>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 xml:space="preserve">Surface sediment </t>
  </si>
  <si>
    <t>Regression GDGT-0 (sum) vs Cren (sum)</t>
  </si>
  <si>
    <t>Relative abundance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</si>
</sst>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1" fontId="0" fillId="0" borderId="0" xfId="0" applyNumberFormat="1" applyAlignment="1">
      <alignment horizontal="center"/>
    </xf>
    <xf numFmtId="10" fontId="0" fillId="0" borderId="0" xfId="0" applyNumberFormat="1"/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2" xfId="0" applyBorder="1" applyAlignment="1">
      <alignment wrapText="1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6" xfId="0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0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5" fontId="0" fillId="0" borderId="0" xfId="0" applyNumberFormat="1"/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2" fontId="0" fillId="0" borderId="0" xfId="0" applyNumberFormat="1"/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13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Continuous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0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workbookViewId="0">
      <selection activeCell="D30" sqref="D30"/>
    </sheetView>
  </sheetViews>
  <sheetFormatPr defaultRowHeight="15" x14ac:dyDescent="0.25"/>
  <cols>
    <col min="1" max="1" width="9.140625" style="1"/>
    <col min="4" max="4" width="14.28515625" bestFit="1" customWidth="1"/>
    <col min="5" max="5" width="12.5703125" bestFit="1" customWidth="1"/>
    <col min="6" max="6" width="14.42578125" bestFit="1" customWidth="1"/>
  </cols>
  <sheetData>
    <row r="1" spans="1:22" x14ac:dyDescent="0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B2" s="1"/>
      <c r="C2" s="1" t="s">
        <v>1</v>
      </c>
      <c r="D2" s="1"/>
      <c r="E2" s="1"/>
      <c r="F2" s="1"/>
      <c r="G2" s="1"/>
      <c r="H2" s="1" t="s">
        <v>2</v>
      </c>
      <c r="I2" s="1"/>
      <c r="J2" s="1"/>
      <c r="K2" s="1" t="s">
        <v>3</v>
      </c>
      <c r="L2" s="1"/>
      <c r="M2" s="1"/>
      <c r="N2" s="1" t="s">
        <v>4</v>
      </c>
      <c r="O2" s="1"/>
      <c r="P2" s="1"/>
      <c r="Q2" s="1" t="s">
        <v>5</v>
      </c>
      <c r="R2" s="1"/>
      <c r="S2" s="1"/>
      <c r="T2" s="1" t="s">
        <v>6</v>
      </c>
      <c r="U2" s="1"/>
      <c r="V2" s="1"/>
    </row>
    <row r="3" spans="1:22" x14ac:dyDescent="0.25">
      <c r="B3" s="1" t="s">
        <v>7</v>
      </c>
      <c r="C3" s="1" t="s">
        <v>8</v>
      </c>
      <c r="D3" s="1" t="s">
        <v>9</v>
      </c>
      <c r="E3" s="1"/>
      <c r="F3" s="1"/>
      <c r="G3" s="1" t="s">
        <v>10</v>
      </c>
      <c r="H3" s="1" t="s">
        <v>8</v>
      </c>
      <c r="I3" s="1" t="s">
        <v>9</v>
      </c>
      <c r="J3" s="1" t="s">
        <v>10</v>
      </c>
      <c r="K3" s="1" t="s">
        <v>8</v>
      </c>
      <c r="L3" s="1" t="s">
        <v>9</v>
      </c>
      <c r="M3" s="1" t="s">
        <v>10</v>
      </c>
      <c r="N3" s="1" t="s">
        <v>8</v>
      </c>
      <c r="O3" s="1" t="s">
        <v>9</v>
      </c>
      <c r="P3" s="1" t="s">
        <v>10</v>
      </c>
      <c r="Q3" s="1" t="s">
        <v>8</v>
      </c>
      <c r="R3" s="1" t="s">
        <v>9</v>
      </c>
      <c r="S3" s="1" t="s">
        <v>10</v>
      </c>
      <c r="T3" s="1" t="s">
        <v>8</v>
      </c>
      <c r="U3" s="1" t="s">
        <v>9</v>
      </c>
      <c r="V3" s="1" t="s">
        <v>10</v>
      </c>
    </row>
    <row r="4" spans="1:22" x14ac:dyDescent="0.25">
      <c r="B4" s="1"/>
      <c r="C4" s="1"/>
      <c r="D4" s="1" t="s">
        <v>11</v>
      </c>
      <c r="E4" s="1" t="s">
        <v>12</v>
      </c>
      <c r="F4" s="1" t="s">
        <v>13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1" customFormat="1" x14ac:dyDescent="0.25">
      <c r="B5" s="1" t="s">
        <v>20</v>
      </c>
      <c r="C5" s="8">
        <v>2.7060623722272963E-3</v>
      </c>
      <c r="D5" s="8" t="s">
        <v>15</v>
      </c>
      <c r="E5" s="8" t="s">
        <v>15</v>
      </c>
      <c r="F5" s="8" t="s">
        <v>15</v>
      </c>
      <c r="G5" s="8" t="s">
        <v>15</v>
      </c>
      <c r="H5" s="8">
        <v>7.1846476243254303E-4</v>
      </c>
      <c r="I5" s="8">
        <v>1.5823373169666526E-2</v>
      </c>
      <c r="J5" s="8" t="s">
        <v>15</v>
      </c>
      <c r="K5" s="8">
        <v>5.4379862432148184E-4</v>
      </c>
      <c r="L5" s="8">
        <v>0.29504808113109104</v>
      </c>
      <c r="M5" s="8" t="s">
        <v>15</v>
      </c>
      <c r="N5" s="8" t="s">
        <v>15</v>
      </c>
      <c r="O5" s="8">
        <v>0.17831676815382716</v>
      </c>
      <c r="P5" s="8" t="s">
        <v>15</v>
      </c>
      <c r="Q5" s="8" t="s">
        <v>15</v>
      </c>
      <c r="R5" s="8">
        <v>6.0924715771226726E-2</v>
      </c>
      <c r="S5" s="8" t="s">
        <v>15</v>
      </c>
      <c r="T5" s="8">
        <v>1.2649909667013926E-2</v>
      </c>
      <c r="U5" s="8">
        <v>0.43070565885876422</v>
      </c>
      <c r="V5" s="8">
        <v>2.5631674894290913E-3</v>
      </c>
    </row>
    <row r="6" spans="1:22" x14ac:dyDescent="0.25">
      <c r="B6" s="1" t="s">
        <v>14</v>
      </c>
      <c r="C6" s="8">
        <v>3.445233815396439E-3</v>
      </c>
      <c r="D6" s="8" t="s">
        <v>15</v>
      </c>
      <c r="E6" s="8">
        <v>7.835046327389826E-2</v>
      </c>
      <c r="F6" s="8">
        <v>1.6238836213017357E-2</v>
      </c>
      <c r="G6" s="8">
        <v>2.1001038901525264E-2</v>
      </c>
      <c r="H6" s="8">
        <v>9.4306963710465966E-4</v>
      </c>
      <c r="I6" s="8">
        <v>1.7327961655701093E-2</v>
      </c>
      <c r="J6" s="8">
        <v>8.5730066380826245E-4</v>
      </c>
      <c r="K6" s="8">
        <v>1.797204864481037E-3</v>
      </c>
      <c r="L6" s="8">
        <v>0.26968192164897392</v>
      </c>
      <c r="M6" s="8" t="s">
        <v>15</v>
      </c>
      <c r="N6" s="8">
        <v>5.0801855098354855E-4</v>
      </c>
      <c r="O6" s="8">
        <v>0.15872409371222429</v>
      </c>
      <c r="P6" s="8" t="s">
        <v>15</v>
      </c>
      <c r="Q6" s="8" t="s">
        <v>15</v>
      </c>
      <c r="R6" s="8">
        <v>9.3602030838248321E-2</v>
      </c>
      <c r="S6" s="8" t="s">
        <v>15</v>
      </c>
      <c r="T6" s="8">
        <v>1.0834586315439812E-2</v>
      </c>
      <c r="U6" s="8">
        <v>0.31145411624155706</v>
      </c>
      <c r="V6" s="8">
        <v>1.5234123667640704E-2</v>
      </c>
    </row>
    <row r="7" spans="1:22" s="1" customFormat="1" x14ac:dyDescent="0.25">
      <c r="B7" s="1" t="s">
        <v>21</v>
      </c>
      <c r="C7" s="8">
        <v>1.077835047781367E-2</v>
      </c>
      <c r="D7" s="8" t="s">
        <v>15</v>
      </c>
      <c r="E7" s="8" t="s">
        <v>15</v>
      </c>
      <c r="F7" s="8" t="s">
        <v>15</v>
      </c>
      <c r="G7" s="8">
        <v>0.36558630028201788</v>
      </c>
      <c r="H7" s="8">
        <v>7.7956665208492499E-4</v>
      </c>
      <c r="I7" s="8">
        <v>1.4794216277901858E-2</v>
      </c>
      <c r="J7" s="8">
        <v>1.8029296468187108E-3</v>
      </c>
      <c r="K7" s="8" t="s">
        <v>15</v>
      </c>
      <c r="L7" s="8">
        <v>0.15402770840623284</v>
      </c>
      <c r="M7" s="8" t="s">
        <v>15</v>
      </c>
      <c r="N7" s="8">
        <v>7.5018689165311602E-5</v>
      </c>
      <c r="O7" s="8">
        <v>6.8832315578823855E-2</v>
      </c>
      <c r="P7" s="8" t="s">
        <v>15</v>
      </c>
      <c r="Q7" s="8" t="s">
        <v>15</v>
      </c>
      <c r="R7" s="8">
        <v>2.7206531586251467E-2</v>
      </c>
      <c r="S7" s="8" t="s">
        <v>15</v>
      </c>
      <c r="T7" s="8">
        <v>1.4343609841158195E-2</v>
      </c>
      <c r="U7" s="8">
        <v>0.15519719755669811</v>
      </c>
      <c r="V7" s="8">
        <v>0.18657625500503319</v>
      </c>
    </row>
    <row r="8" spans="1:22" x14ac:dyDescent="0.25">
      <c r="B8" s="1" t="s">
        <v>16</v>
      </c>
      <c r="C8" s="8">
        <v>2.2231331089234276E-2</v>
      </c>
      <c r="D8" s="8">
        <v>8.6937632323085684E-3</v>
      </c>
      <c r="E8" s="8">
        <v>1.8095921708580938E-2</v>
      </c>
      <c r="F8" s="8">
        <v>3.6292902000258412E-3</v>
      </c>
      <c r="G8" s="8">
        <v>2.1008744689766715E-2</v>
      </c>
      <c r="H8" s="8">
        <v>1.9128117551026065E-3</v>
      </c>
      <c r="I8" s="8">
        <v>6.6597137514044821E-2</v>
      </c>
      <c r="J8" s="8" t="s">
        <v>15</v>
      </c>
      <c r="K8" s="8">
        <v>5.2177849409316154E-4</v>
      </c>
      <c r="L8" s="8">
        <v>0.29661026233862736</v>
      </c>
      <c r="M8" s="8" t="s">
        <v>15</v>
      </c>
      <c r="N8" s="8">
        <v>3.1341667017101076E-4</v>
      </c>
      <c r="O8" s="8">
        <v>0.14466118270782452</v>
      </c>
      <c r="P8" s="8" t="s">
        <v>15</v>
      </c>
      <c r="Q8" s="8" t="s">
        <v>15</v>
      </c>
      <c r="R8" s="8">
        <v>6.0786761567138012E-2</v>
      </c>
      <c r="S8" s="8" t="s">
        <v>15</v>
      </c>
      <c r="T8" s="8">
        <v>2.6758978067959623E-2</v>
      </c>
      <c r="U8" s="8">
        <v>0.32397266819773068</v>
      </c>
      <c r="V8" s="8">
        <v>4.20595176739187E-3</v>
      </c>
    </row>
    <row r="9" spans="1:22" x14ac:dyDescent="0.25">
      <c r="B9" s="1" t="s">
        <v>17</v>
      </c>
      <c r="C9" s="8">
        <v>2.2957202790994391E-3</v>
      </c>
      <c r="D9" s="8">
        <v>1.2740858327491323E-3</v>
      </c>
      <c r="E9" s="8" t="s">
        <v>15</v>
      </c>
      <c r="F9" s="8" t="s">
        <v>15</v>
      </c>
      <c r="G9" s="8">
        <v>0.7150071492054576</v>
      </c>
      <c r="H9" s="8">
        <v>1.0082734039151104E-4</v>
      </c>
      <c r="I9" s="8">
        <v>1.1782849762369185E-3</v>
      </c>
      <c r="J9" s="8">
        <v>4.1609493779507746E-3</v>
      </c>
      <c r="K9" s="8" t="s">
        <v>15</v>
      </c>
      <c r="L9" s="8">
        <v>7.7914449183198262E-3</v>
      </c>
      <c r="M9" s="8" t="s">
        <v>15</v>
      </c>
      <c r="N9" s="8" t="s">
        <v>15</v>
      </c>
      <c r="O9" s="8">
        <v>2.0274124133095369E-3</v>
      </c>
      <c r="P9" s="8" t="s">
        <v>15</v>
      </c>
      <c r="Q9" s="8" t="s">
        <v>15</v>
      </c>
      <c r="R9" s="8">
        <v>1.674211754524955E-4</v>
      </c>
      <c r="S9" s="8" t="s">
        <v>15</v>
      </c>
      <c r="T9" s="8">
        <v>2.3367014167402301E-3</v>
      </c>
      <c r="U9" s="8">
        <v>5.7356833185462711E-3</v>
      </c>
      <c r="V9" s="8">
        <v>0.25785936625188216</v>
      </c>
    </row>
    <row r="10" spans="1:22" s="1" customFormat="1" x14ac:dyDescent="0.25">
      <c r="B10" s="1" t="s">
        <v>19</v>
      </c>
      <c r="C10" s="8">
        <v>4.2567601522761962E-2</v>
      </c>
      <c r="D10" s="8">
        <v>2.7133858257171524E-2</v>
      </c>
      <c r="E10" s="8" t="s">
        <v>15</v>
      </c>
      <c r="F10" s="8" t="s">
        <v>15</v>
      </c>
      <c r="G10" s="8">
        <v>0.18588342250545312</v>
      </c>
      <c r="H10" s="8">
        <v>9.1747080489320296E-4</v>
      </c>
      <c r="I10" s="8">
        <v>5.8085988234387397E-2</v>
      </c>
      <c r="J10" s="8" t="s">
        <v>15</v>
      </c>
      <c r="K10" s="8" t="s">
        <v>15</v>
      </c>
      <c r="L10" s="8">
        <v>0.23237644133904559</v>
      </c>
      <c r="M10" s="8" t="s">
        <v>15</v>
      </c>
      <c r="N10" s="8" t="s">
        <v>15</v>
      </c>
      <c r="O10" s="8">
        <v>9.6116051281643883E-2</v>
      </c>
      <c r="P10" s="8" t="s">
        <v>15</v>
      </c>
      <c r="Q10" s="8" t="s">
        <v>15</v>
      </c>
      <c r="R10" s="8">
        <v>2.899103747510659E-2</v>
      </c>
      <c r="S10" s="8" t="s">
        <v>15</v>
      </c>
      <c r="T10" s="8">
        <v>3.5241020579897794E-2</v>
      </c>
      <c r="U10" s="8">
        <v>0.28306010022779332</v>
      </c>
      <c r="V10" s="8">
        <v>9.6270077718456464E-3</v>
      </c>
    </row>
    <row r="11" spans="1:22" s="1" customFormat="1" x14ac:dyDescent="0.25">
      <c r="B11" s="1" t="s">
        <v>22</v>
      </c>
      <c r="C11" s="8">
        <v>4.7457558324354374E-3</v>
      </c>
      <c r="D11" s="8">
        <v>7.5232514962013451E-4</v>
      </c>
      <c r="E11" s="8" t="s">
        <v>15</v>
      </c>
      <c r="F11" s="8" t="s">
        <v>15</v>
      </c>
      <c r="G11" s="8">
        <v>0.80257361564302709</v>
      </c>
      <c r="H11" s="8" t="s">
        <v>15</v>
      </c>
      <c r="I11" s="8">
        <v>2.2865716594034813E-3</v>
      </c>
      <c r="J11" s="8" t="s">
        <v>15</v>
      </c>
      <c r="K11" s="8" t="s">
        <v>15</v>
      </c>
      <c r="L11" s="8">
        <v>8.8589681105464991E-3</v>
      </c>
      <c r="M11" s="8" t="s">
        <v>15</v>
      </c>
      <c r="N11" s="8" t="s">
        <v>15</v>
      </c>
      <c r="O11" s="8">
        <v>4.071536690173439E-3</v>
      </c>
      <c r="P11" s="8" t="s">
        <v>15</v>
      </c>
      <c r="Q11" s="8" t="s">
        <v>15</v>
      </c>
      <c r="R11" s="8">
        <v>3.8254611047606546E-4</v>
      </c>
      <c r="S11" s="8" t="s">
        <v>15</v>
      </c>
      <c r="T11" s="8">
        <v>3.7460691765058853E-3</v>
      </c>
      <c r="U11" s="8">
        <v>1.6498445223489359E-3</v>
      </c>
      <c r="V11" s="8">
        <v>0.17093276710546298</v>
      </c>
    </row>
    <row r="12" spans="1:22" x14ac:dyDescent="0.25">
      <c r="B12" s="1" t="s">
        <v>18</v>
      </c>
      <c r="C12" s="8">
        <v>9.1371564345060538E-2</v>
      </c>
      <c r="D12" s="8">
        <v>3.3616692274154321E-2</v>
      </c>
      <c r="E12" s="8" t="s">
        <v>15</v>
      </c>
      <c r="F12" s="8" t="s">
        <v>15</v>
      </c>
      <c r="G12" s="8">
        <v>0.13002813417330314</v>
      </c>
      <c r="H12" s="8">
        <v>2.3891741913623192E-3</v>
      </c>
      <c r="I12" s="8">
        <v>4.3263676574388364E-2</v>
      </c>
      <c r="J12" s="8" t="s">
        <v>15</v>
      </c>
      <c r="K12" s="8" t="s">
        <v>15</v>
      </c>
      <c r="L12" s="8">
        <v>0.21933250258505457</v>
      </c>
      <c r="M12" s="8" t="s">
        <v>15</v>
      </c>
      <c r="N12" s="8" t="s">
        <v>15</v>
      </c>
      <c r="O12" s="8">
        <v>9.6941131008119463E-2</v>
      </c>
      <c r="P12" s="8" t="s">
        <v>15</v>
      </c>
      <c r="Q12" s="8" t="s">
        <v>15</v>
      </c>
      <c r="R12" s="8">
        <v>5.6163437812246662E-2</v>
      </c>
      <c r="S12" s="8" t="s">
        <v>15</v>
      </c>
      <c r="T12" s="8">
        <v>8.2456935586344607E-2</v>
      </c>
      <c r="U12" s="8">
        <v>0.23875419317277002</v>
      </c>
      <c r="V12" s="8">
        <v>5.6825582771959935E-3</v>
      </c>
    </row>
    <row r="14" spans="1:22" ht="15.75" thickBot="1" x14ac:dyDescent="0.3"/>
    <row r="15" spans="1:22" x14ac:dyDescent="0.25">
      <c r="A15" s="53" t="s">
        <v>25</v>
      </c>
      <c r="B15" s="53" t="s">
        <v>26</v>
      </c>
      <c r="C15" s="51" t="s">
        <v>1</v>
      </c>
      <c r="D15" s="52"/>
      <c r="E15" s="52"/>
      <c r="F15" s="52"/>
      <c r="G15" s="53"/>
      <c r="H15" s="51" t="s">
        <v>2</v>
      </c>
      <c r="I15" s="52"/>
      <c r="J15" s="53"/>
      <c r="K15" s="51" t="s">
        <v>3</v>
      </c>
      <c r="L15" s="52"/>
      <c r="M15" s="53"/>
      <c r="N15" s="51" t="s">
        <v>4</v>
      </c>
      <c r="O15" s="52"/>
      <c r="P15" s="53"/>
      <c r="Q15" s="51" t="s">
        <v>5</v>
      </c>
      <c r="R15" s="52"/>
      <c r="S15" s="53"/>
      <c r="T15" s="51" t="s">
        <v>6</v>
      </c>
      <c r="U15" s="52"/>
      <c r="V15" s="52"/>
    </row>
    <row r="16" spans="1:22" s="1" customFormat="1" x14ac:dyDescent="0.25">
      <c r="A16" s="55"/>
      <c r="B16" s="55"/>
      <c r="C16" s="6" t="s">
        <v>8</v>
      </c>
      <c r="D16" s="54" t="s">
        <v>9</v>
      </c>
      <c r="E16" s="54"/>
      <c r="F16" s="54"/>
      <c r="G16" s="4" t="s">
        <v>10</v>
      </c>
      <c r="H16" s="6" t="s">
        <v>8</v>
      </c>
      <c r="I16" s="2" t="s">
        <v>9</v>
      </c>
      <c r="J16" s="4" t="s">
        <v>10</v>
      </c>
      <c r="K16" s="2" t="s">
        <v>8</v>
      </c>
      <c r="L16" s="2" t="s">
        <v>9</v>
      </c>
      <c r="M16" s="2" t="s">
        <v>10</v>
      </c>
      <c r="N16" s="6" t="s">
        <v>8</v>
      </c>
      <c r="O16" s="2" t="s">
        <v>9</v>
      </c>
      <c r="P16" s="4" t="s">
        <v>10</v>
      </c>
      <c r="Q16" s="2" t="s">
        <v>8</v>
      </c>
      <c r="R16" s="2" t="s">
        <v>9</v>
      </c>
      <c r="S16" s="2" t="s">
        <v>10</v>
      </c>
      <c r="T16" s="6" t="s">
        <v>8</v>
      </c>
      <c r="U16" s="2" t="s">
        <v>9</v>
      </c>
      <c r="V16" s="2" t="s">
        <v>10</v>
      </c>
    </row>
    <row r="17" spans="1:23" s="1" customFormat="1" ht="15.75" thickBot="1" x14ac:dyDescent="0.3">
      <c r="A17" s="56"/>
      <c r="B17" s="56"/>
      <c r="C17" s="7"/>
      <c r="D17" s="3" t="s">
        <v>11</v>
      </c>
      <c r="E17" s="3" t="s">
        <v>12</v>
      </c>
      <c r="F17" s="3" t="s">
        <v>13</v>
      </c>
      <c r="G17" s="5"/>
      <c r="H17" s="7"/>
      <c r="I17" s="3"/>
      <c r="J17" s="5"/>
      <c r="K17" s="3"/>
      <c r="L17" s="3"/>
      <c r="M17" s="3"/>
      <c r="N17" s="7"/>
      <c r="O17" s="3"/>
      <c r="P17" s="5"/>
      <c r="Q17" s="3"/>
      <c r="R17" s="3"/>
      <c r="S17" s="3"/>
      <c r="T17" s="7"/>
      <c r="U17" s="3"/>
      <c r="V17" s="3"/>
    </row>
    <row r="18" spans="1:23" s="1" customFormat="1" x14ac:dyDescent="0.25">
      <c r="A18" s="57" t="s">
        <v>23</v>
      </c>
      <c r="B18" s="4">
        <v>885</v>
      </c>
      <c r="C18" s="10">
        <v>2.7060623722272963E-3</v>
      </c>
      <c r="D18" s="10" t="s">
        <v>15</v>
      </c>
      <c r="E18" s="10" t="s">
        <v>15</v>
      </c>
      <c r="F18" s="10" t="s">
        <v>15</v>
      </c>
      <c r="G18" s="10" t="s">
        <v>15</v>
      </c>
      <c r="H18" s="10">
        <v>7.1846476243254303E-4</v>
      </c>
      <c r="I18" s="10">
        <v>1.5823373169666526E-2</v>
      </c>
      <c r="J18" s="10" t="s">
        <v>15</v>
      </c>
      <c r="K18" s="10">
        <v>5.4379862432148184E-4</v>
      </c>
      <c r="L18" s="10">
        <v>0.29504808113109104</v>
      </c>
      <c r="M18" s="10" t="s">
        <v>15</v>
      </c>
      <c r="N18" s="10" t="s">
        <v>15</v>
      </c>
      <c r="O18" s="10">
        <v>0.17831676815382716</v>
      </c>
      <c r="P18" s="10" t="s">
        <v>15</v>
      </c>
      <c r="Q18" s="10" t="s">
        <v>15</v>
      </c>
      <c r="R18" s="10">
        <v>6.0924715771226726E-2</v>
      </c>
      <c r="S18" s="10" t="s">
        <v>15</v>
      </c>
      <c r="T18" s="10">
        <v>1.2649909667013926E-2</v>
      </c>
      <c r="U18" s="10">
        <v>0.43070565885876422</v>
      </c>
      <c r="V18" s="10">
        <v>2.5631674894290913E-3</v>
      </c>
    </row>
    <row r="19" spans="1:23" s="1" customFormat="1" x14ac:dyDescent="0.25">
      <c r="A19" s="57"/>
      <c r="B19" s="4">
        <v>1306</v>
      </c>
      <c r="C19" s="11">
        <v>1.077835047781367E-2</v>
      </c>
      <c r="D19" s="11" t="s">
        <v>15</v>
      </c>
      <c r="E19" s="11" t="s">
        <v>15</v>
      </c>
      <c r="F19" s="11" t="s">
        <v>15</v>
      </c>
      <c r="G19" s="11">
        <v>0.36558630028201788</v>
      </c>
      <c r="H19" s="11">
        <v>7.7956665208492499E-4</v>
      </c>
      <c r="I19" s="11">
        <v>1.4794216277901858E-2</v>
      </c>
      <c r="J19" s="11">
        <v>1.8029296468187108E-3</v>
      </c>
      <c r="K19" s="11" t="s">
        <v>15</v>
      </c>
      <c r="L19" s="11">
        <v>0.15402770840623284</v>
      </c>
      <c r="M19" s="11" t="s">
        <v>15</v>
      </c>
      <c r="N19" s="11">
        <v>7.5018689165311602E-5</v>
      </c>
      <c r="O19" s="11">
        <v>6.8832315578823855E-2</v>
      </c>
      <c r="P19" s="11" t="s">
        <v>15</v>
      </c>
      <c r="Q19" s="11" t="s">
        <v>15</v>
      </c>
      <c r="R19" s="11">
        <v>2.7206531586251467E-2</v>
      </c>
      <c r="S19" s="11" t="s">
        <v>15</v>
      </c>
      <c r="T19" s="11">
        <v>1.4343609841158195E-2</v>
      </c>
      <c r="U19" s="11">
        <v>0.15519719755669811</v>
      </c>
      <c r="V19" s="11">
        <v>0.18657625500503319</v>
      </c>
    </row>
    <row r="20" spans="1:23" s="1" customFormat="1" x14ac:dyDescent="0.25">
      <c r="A20" s="57"/>
      <c r="B20" s="4">
        <v>2470</v>
      </c>
      <c r="C20" s="11">
        <v>2.2957202790994391E-3</v>
      </c>
      <c r="D20" s="11">
        <v>1.2740858327491323E-3</v>
      </c>
      <c r="E20" s="11" t="s">
        <v>15</v>
      </c>
      <c r="F20" s="11" t="s">
        <v>15</v>
      </c>
      <c r="G20" s="11">
        <v>0.7150071492054576</v>
      </c>
      <c r="H20" s="11">
        <v>1.0082734039151104E-4</v>
      </c>
      <c r="I20" s="11">
        <v>1.1782849762369185E-3</v>
      </c>
      <c r="J20" s="11">
        <v>4.1609493779507746E-3</v>
      </c>
      <c r="K20" s="11" t="s">
        <v>15</v>
      </c>
      <c r="L20" s="11">
        <v>7.7914449183198262E-3</v>
      </c>
      <c r="M20" s="11" t="s">
        <v>15</v>
      </c>
      <c r="N20" s="11" t="s">
        <v>15</v>
      </c>
      <c r="O20" s="11">
        <v>2.0274124133095369E-3</v>
      </c>
      <c r="P20" s="11" t="s">
        <v>15</v>
      </c>
      <c r="Q20" s="11" t="s">
        <v>15</v>
      </c>
      <c r="R20" s="11">
        <v>1.674211754524955E-4</v>
      </c>
      <c r="S20" s="11" t="s">
        <v>15</v>
      </c>
      <c r="T20" s="11">
        <v>2.3367014167402301E-3</v>
      </c>
      <c r="U20" s="11">
        <v>5.7356833185462711E-3</v>
      </c>
      <c r="V20" s="11">
        <v>0.25785936625188216</v>
      </c>
    </row>
    <row r="21" spans="1:23" s="1" customFormat="1" ht="15.75" thickBot="1" x14ac:dyDescent="0.3">
      <c r="A21" s="57"/>
      <c r="B21" s="5">
        <v>3003</v>
      </c>
      <c r="C21" s="12">
        <v>4.7457558324354374E-3</v>
      </c>
      <c r="D21" s="12">
        <v>7.5232514962013451E-4</v>
      </c>
      <c r="E21" s="12" t="s">
        <v>15</v>
      </c>
      <c r="F21" s="12" t="s">
        <v>15</v>
      </c>
      <c r="G21" s="12">
        <v>0.80257361564302709</v>
      </c>
      <c r="H21" s="12" t="s">
        <v>15</v>
      </c>
      <c r="I21" s="12">
        <v>2.2865716594034813E-3</v>
      </c>
      <c r="J21" s="12" t="s">
        <v>15</v>
      </c>
      <c r="K21" s="12" t="s">
        <v>15</v>
      </c>
      <c r="L21" s="12">
        <v>8.8589681105464991E-3</v>
      </c>
      <c r="M21" s="12" t="s">
        <v>15</v>
      </c>
      <c r="N21" s="12" t="s">
        <v>15</v>
      </c>
      <c r="O21" s="12">
        <v>4.071536690173439E-3</v>
      </c>
      <c r="P21" s="12" t="s">
        <v>15</v>
      </c>
      <c r="Q21" s="12" t="s">
        <v>15</v>
      </c>
      <c r="R21" s="12">
        <v>3.8254611047606546E-4</v>
      </c>
      <c r="S21" s="12" t="s">
        <v>15</v>
      </c>
      <c r="T21" s="12">
        <v>3.7460691765058853E-3</v>
      </c>
      <c r="U21" s="12">
        <v>1.6498445223489359E-3</v>
      </c>
      <c r="V21" s="12">
        <v>0.17093276710546298</v>
      </c>
    </row>
    <row r="22" spans="1:23" s="1" customFormat="1" x14ac:dyDescent="0.25">
      <c r="A22" s="58" t="s">
        <v>24</v>
      </c>
      <c r="B22" s="4">
        <v>885</v>
      </c>
      <c r="C22" s="10">
        <v>3.445233815396439E-3</v>
      </c>
      <c r="D22" s="10" t="s">
        <v>15</v>
      </c>
      <c r="E22" s="10">
        <v>7.835046327389826E-2</v>
      </c>
      <c r="F22" s="10">
        <v>1.6238836213017357E-2</v>
      </c>
      <c r="G22" s="10">
        <v>2.1001038901525264E-2</v>
      </c>
      <c r="H22" s="10">
        <v>9.4306963710465966E-4</v>
      </c>
      <c r="I22" s="10">
        <v>1.7327961655701093E-2</v>
      </c>
      <c r="J22" s="10">
        <v>8.5730066380826245E-4</v>
      </c>
      <c r="K22" s="10">
        <v>1.797204864481037E-3</v>
      </c>
      <c r="L22" s="10">
        <v>0.26968192164897392</v>
      </c>
      <c r="M22" s="10" t="s">
        <v>15</v>
      </c>
      <c r="N22" s="10">
        <v>5.0801855098354855E-4</v>
      </c>
      <c r="O22" s="10">
        <v>0.15872409371222429</v>
      </c>
      <c r="P22" s="10" t="s">
        <v>15</v>
      </c>
      <c r="Q22" s="10" t="s">
        <v>15</v>
      </c>
      <c r="R22" s="10">
        <v>9.3602030838248321E-2</v>
      </c>
      <c r="S22" s="10" t="s">
        <v>15</v>
      </c>
      <c r="T22" s="10">
        <v>1.0834586315439812E-2</v>
      </c>
      <c r="U22" s="10">
        <v>0.31145411624155706</v>
      </c>
      <c r="V22" s="10">
        <v>1.5234123667640704E-2</v>
      </c>
    </row>
    <row r="23" spans="1:23" s="1" customFormat="1" x14ac:dyDescent="0.25">
      <c r="A23" s="59"/>
      <c r="B23" s="4">
        <v>1306</v>
      </c>
      <c r="C23" s="11">
        <v>2.2231331089234276E-2</v>
      </c>
      <c r="D23" s="11">
        <v>8.6937632323085684E-3</v>
      </c>
      <c r="E23" s="11">
        <v>1.8095921708580938E-2</v>
      </c>
      <c r="F23" s="11">
        <v>3.6292902000258412E-3</v>
      </c>
      <c r="G23" s="11">
        <v>2.1008744689766715E-2</v>
      </c>
      <c r="H23" s="11">
        <v>1.9128117551026065E-3</v>
      </c>
      <c r="I23" s="11">
        <v>6.6597137514044821E-2</v>
      </c>
      <c r="J23" s="11" t="s">
        <v>15</v>
      </c>
      <c r="K23" s="11">
        <v>5.2177849409316154E-4</v>
      </c>
      <c r="L23" s="11">
        <v>0.29661026233862736</v>
      </c>
      <c r="M23" s="11" t="s">
        <v>15</v>
      </c>
      <c r="N23" s="11">
        <v>3.1341667017101076E-4</v>
      </c>
      <c r="O23" s="11">
        <v>0.14466118270782452</v>
      </c>
      <c r="P23" s="11" t="s">
        <v>15</v>
      </c>
      <c r="Q23" s="11" t="s">
        <v>15</v>
      </c>
      <c r="R23" s="11">
        <v>6.0786761567138012E-2</v>
      </c>
      <c r="S23" s="11" t="s">
        <v>15</v>
      </c>
      <c r="T23" s="11">
        <v>2.6758978067959623E-2</v>
      </c>
      <c r="U23" s="11">
        <v>0.32397266819773068</v>
      </c>
      <c r="V23" s="11">
        <v>4.20595176739187E-3</v>
      </c>
      <c r="W23" s="13"/>
    </row>
    <row r="24" spans="1:23" s="1" customFormat="1" x14ac:dyDescent="0.25">
      <c r="A24" s="59"/>
      <c r="B24" s="4">
        <v>2470</v>
      </c>
      <c r="C24" s="11">
        <v>4.2567601522761962E-2</v>
      </c>
      <c r="D24" s="11">
        <v>2.7133858257171524E-2</v>
      </c>
      <c r="E24" s="11" t="s">
        <v>15</v>
      </c>
      <c r="F24" s="11" t="s">
        <v>15</v>
      </c>
      <c r="G24" s="11">
        <v>0.18588342250545312</v>
      </c>
      <c r="H24" s="11">
        <v>9.1747080489320296E-4</v>
      </c>
      <c r="I24" s="11">
        <v>5.8085988234387397E-2</v>
      </c>
      <c r="J24" s="11" t="s">
        <v>15</v>
      </c>
      <c r="K24" s="11" t="s">
        <v>15</v>
      </c>
      <c r="L24" s="11">
        <v>0.23237644133904559</v>
      </c>
      <c r="M24" s="11" t="s">
        <v>15</v>
      </c>
      <c r="N24" s="11" t="s">
        <v>15</v>
      </c>
      <c r="O24" s="11">
        <v>9.6116051281643883E-2</v>
      </c>
      <c r="P24" s="11" t="s">
        <v>15</v>
      </c>
      <c r="Q24" s="11" t="s">
        <v>15</v>
      </c>
      <c r="R24" s="11">
        <v>2.899103747510659E-2</v>
      </c>
      <c r="S24" s="11" t="s">
        <v>15</v>
      </c>
      <c r="T24" s="11">
        <v>3.5241020579897794E-2</v>
      </c>
      <c r="U24" s="11">
        <v>0.28306010022779332</v>
      </c>
      <c r="V24" s="11">
        <v>9.6270077718456464E-3</v>
      </c>
      <c r="W24" s="13"/>
    </row>
    <row r="25" spans="1:23" s="1" customFormat="1" ht="15.75" thickBot="1" x14ac:dyDescent="0.3">
      <c r="A25" s="60"/>
      <c r="B25" s="5">
        <v>3003</v>
      </c>
      <c r="C25" s="12">
        <v>9.1371564345060538E-2</v>
      </c>
      <c r="D25" s="12">
        <v>3.3616692274154321E-2</v>
      </c>
      <c r="E25" s="12" t="s">
        <v>15</v>
      </c>
      <c r="F25" s="12" t="s">
        <v>15</v>
      </c>
      <c r="G25" s="12">
        <v>0.13002813417330314</v>
      </c>
      <c r="H25" s="12">
        <v>2.3891741913623192E-3</v>
      </c>
      <c r="I25" s="12">
        <v>4.3263676574388364E-2</v>
      </c>
      <c r="J25" s="12" t="s">
        <v>15</v>
      </c>
      <c r="K25" s="12" t="s">
        <v>15</v>
      </c>
      <c r="L25" s="12">
        <v>0.21933250258505457</v>
      </c>
      <c r="M25" s="12" t="s">
        <v>15</v>
      </c>
      <c r="N25" s="12" t="s">
        <v>15</v>
      </c>
      <c r="O25" s="12">
        <v>9.6941131008119463E-2</v>
      </c>
      <c r="P25" s="12" t="s">
        <v>15</v>
      </c>
      <c r="Q25" s="12" t="s">
        <v>15</v>
      </c>
      <c r="R25" s="12">
        <v>5.6163437812246662E-2</v>
      </c>
      <c r="S25" s="12" t="s">
        <v>15</v>
      </c>
      <c r="T25" s="12">
        <v>8.2456935586344607E-2</v>
      </c>
      <c r="U25" s="12">
        <v>0.23875419317277002</v>
      </c>
      <c r="V25" s="12">
        <v>5.6825582771959935E-3</v>
      </c>
      <c r="W25" s="13"/>
    </row>
    <row r="26" spans="1:23" x14ac:dyDescent="0.25">
      <c r="W26" s="13"/>
    </row>
    <row r="27" spans="1:23" x14ac:dyDescent="0.25">
      <c r="W27" s="13"/>
    </row>
    <row r="28" spans="1:23" x14ac:dyDescent="0.25">
      <c r="G28" s="9">
        <f>G19</f>
        <v>0.36558630028201788</v>
      </c>
      <c r="L28" s="9">
        <f>L22</f>
        <v>0.26968192164897392</v>
      </c>
      <c r="U28" s="9">
        <f>U22</f>
        <v>0.31145411624155706</v>
      </c>
      <c r="W28" s="13"/>
    </row>
    <row r="29" spans="1:23" x14ac:dyDescent="0.25">
      <c r="G29" s="9">
        <f t="shared" ref="G29:G30" si="0">G20</f>
        <v>0.7150071492054576</v>
      </c>
      <c r="L29" s="9">
        <f t="shared" ref="L29:L31" si="1">L23</f>
        <v>0.29661026233862736</v>
      </c>
      <c r="U29" s="9">
        <f t="shared" ref="U29:U31" si="2">U23</f>
        <v>0.32397266819773068</v>
      </c>
    </row>
    <row r="30" spans="1:23" x14ac:dyDescent="0.25">
      <c r="G30" s="9">
        <f t="shared" si="0"/>
        <v>0.80257361564302709</v>
      </c>
      <c r="L30" s="9">
        <f t="shared" si="1"/>
        <v>0.23237644133904559</v>
      </c>
      <c r="U30" s="9">
        <f t="shared" si="2"/>
        <v>0.28306010022779332</v>
      </c>
    </row>
    <row r="31" spans="1:23" x14ac:dyDescent="0.25">
      <c r="L31" s="9">
        <f t="shared" si="1"/>
        <v>0.21933250258505457</v>
      </c>
      <c r="U31" s="9">
        <f t="shared" si="2"/>
        <v>0.23875419317277002</v>
      </c>
    </row>
    <row r="33" spans="11:20" x14ac:dyDescent="0.25">
      <c r="N33" s="13"/>
      <c r="R33" s="13"/>
      <c r="T33">
        <f>PEARSON(T22:T25,U22:U25)</f>
        <v>-0.92236375933842929</v>
      </c>
    </row>
    <row r="34" spans="11:20" x14ac:dyDescent="0.25">
      <c r="K34" s="1"/>
      <c r="N34" s="13"/>
      <c r="R34" s="13"/>
    </row>
    <row r="35" spans="11:20" x14ac:dyDescent="0.25">
      <c r="K35" s="1"/>
      <c r="N35" s="13"/>
      <c r="R35" s="13"/>
    </row>
    <row r="36" spans="11:20" x14ac:dyDescent="0.25">
      <c r="K36" s="1"/>
      <c r="N36" s="13"/>
      <c r="R36" s="13"/>
    </row>
    <row r="37" spans="11:20" x14ac:dyDescent="0.25">
      <c r="N37" s="13"/>
    </row>
  </sheetData>
  <mergeCells count="11">
    <mergeCell ref="A18:A21"/>
    <mergeCell ref="A22:A25"/>
    <mergeCell ref="A15:A17"/>
    <mergeCell ref="C15:G15"/>
    <mergeCell ref="H15:J15"/>
    <mergeCell ref="N15:P15"/>
    <mergeCell ref="Q15:S15"/>
    <mergeCell ref="T15:V15"/>
    <mergeCell ref="D16:F16"/>
    <mergeCell ref="B15:B17"/>
    <mergeCell ref="K15:M15"/>
  </mergeCells>
  <conditionalFormatting sqref="C5:V5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V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V7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V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V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V1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:V1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:V12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V1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V1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V20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V2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:V2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:V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V2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V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E17" sqref="E17"/>
    </sheetView>
  </sheetViews>
  <sheetFormatPr defaultRowHeight="15" x14ac:dyDescent="0.25"/>
  <sheetData>
    <row r="1" spans="1:9" x14ac:dyDescent="0.25">
      <c r="A1" t="s">
        <v>56</v>
      </c>
    </row>
    <row r="2" spans="1:9" ht="15.75" thickBot="1" x14ac:dyDescent="0.3"/>
    <row r="3" spans="1:9" x14ac:dyDescent="0.25">
      <c r="A3" s="50" t="s">
        <v>57</v>
      </c>
      <c r="B3" s="50"/>
    </row>
    <row r="4" spans="1:9" x14ac:dyDescent="0.25">
      <c r="A4" s="47" t="s">
        <v>58</v>
      </c>
      <c r="B4" s="47">
        <v>0.92800367676346007</v>
      </c>
    </row>
    <row r="5" spans="1:9" x14ac:dyDescent="0.25">
      <c r="A5" s="47" t="s">
        <v>59</v>
      </c>
      <c r="B5" s="47">
        <v>0.86119082408650049</v>
      </c>
    </row>
    <row r="6" spans="1:9" x14ac:dyDescent="0.25">
      <c r="A6" s="47" t="s">
        <v>60</v>
      </c>
      <c r="B6" s="47">
        <v>0.79178623612975074</v>
      </c>
    </row>
    <row r="7" spans="1:9" x14ac:dyDescent="0.25">
      <c r="A7" s="47" t="s">
        <v>61</v>
      </c>
      <c r="B7" s="47">
        <v>4.2720622943680162E-2</v>
      </c>
    </row>
    <row r="8" spans="1:9" ht="15.75" thickBot="1" x14ac:dyDescent="0.3">
      <c r="A8" s="48" t="s">
        <v>62</v>
      </c>
      <c r="B8" s="48">
        <v>4</v>
      </c>
    </row>
    <row r="10" spans="1:9" ht="15.75" thickBot="1" x14ac:dyDescent="0.3">
      <c r="A10" t="s">
        <v>63</v>
      </c>
    </row>
    <row r="11" spans="1:9" x14ac:dyDescent="0.25">
      <c r="A11" s="49"/>
      <c r="B11" s="49" t="s">
        <v>68</v>
      </c>
      <c r="C11" s="49" t="s">
        <v>69</v>
      </c>
      <c r="D11" s="49" t="s">
        <v>70</v>
      </c>
      <c r="E11" s="49" t="s">
        <v>71</v>
      </c>
      <c r="F11" s="49" t="s">
        <v>72</v>
      </c>
    </row>
    <row r="12" spans="1:9" x14ac:dyDescent="0.25">
      <c r="A12" s="47" t="s">
        <v>64</v>
      </c>
      <c r="B12" s="47">
        <v>1</v>
      </c>
      <c r="C12" s="47">
        <v>2.2645732205079389E-2</v>
      </c>
      <c r="D12" s="47">
        <v>2.2645732205079389E-2</v>
      </c>
      <c r="E12" s="47">
        <v>12.408269387366161</v>
      </c>
      <c r="F12" s="47">
        <v>7.1996323236539927E-2</v>
      </c>
    </row>
    <row r="13" spans="1:9" x14ac:dyDescent="0.25">
      <c r="A13" s="47" t="s">
        <v>65</v>
      </c>
      <c r="B13" s="47">
        <v>2</v>
      </c>
      <c r="C13" s="47">
        <v>3.6501032493921831E-3</v>
      </c>
      <c r="D13" s="47">
        <v>1.8250516246960916E-3</v>
      </c>
      <c r="E13" s="47"/>
      <c r="F13" s="47"/>
    </row>
    <row r="14" spans="1:9" ht="15.75" thickBot="1" x14ac:dyDescent="0.3">
      <c r="A14" s="48" t="s">
        <v>66</v>
      </c>
      <c r="B14" s="48">
        <v>3</v>
      </c>
      <c r="C14" s="48">
        <v>2.6295835454471572E-2</v>
      </c>
      <c r="D14" s="48"/>
      <c r="E14" s="48"/>
      <c r="F14" s="48"/>
    </row>
    <row r="15" spans="1:9" ht="15.75" thickBot="1" x14ac:dyDescent="0.3"/>
    <row r="16" spans="1:9" x14ac:dyDescent="0.25">
      <c r="A16" s="49"/>
      <c r="B16" s="49" t="s">
        <v>73</v>
      </c>
      <c r="C16" s="49" t="s">
        <v>61</v>
      </c>
      <c r="D16" s="49" t="s">
        <v>74</v>
      </c>
      <c r="E16" s="49" t="s">
        <v>75</v>
      </c>
      <c r="F16" s="49" t="s">
        <v>76</v>
      </c>
      <c r="G16" s="49" t="s">
        <v>77</v>
      </c>
      <c r="H16" s="49" t="s">
        <v>78</v>
      </c>
      <c r="I16" s="49" t="s">
        <v>79</v>
      </c>
    </row>
    <row r="17" spans="1:9" x14ac:dyDescent="0.25">
      <c r="A17" s="47" t="s">
        <v>67</v>
      </c>
      <c r="B17" s="47">
        <v>2.4283579467501832</v>
      </c>
      <c r="C17" s="47">
        <v>0.63982012932209154</v>
      </c>
      <c r="D17" s="47">
        <v>3.7953759743743931</v>
      </c>
      <c r="E17" s="47">
        <v>6.2938076431773071E-2</v>
      </c>
      <c r="F17" s="47">
        <v>-0.32456587922616897</v>
      </c>
      <c r="G17" s="47">
        <v>5.1812817727265355</v>
      </c>
      <c r="H17" s="47">
        <v>-0.32456587922616897</v>
      </c>
      <c r="I17" s="47">
        <v>5.1812817727265355</v>
      </c>
    </row>
    <row r="18" spans="1:9" ht="15.75" thickBot="1" x14ac:dyDescent="0.3">
      <c r="A18" s="48" t="s">
        <v>80</v>
      </c>
      <c r="B18" s="48">
        <v>-6.6876379901249301</v>
      </c>
      <c r="C18" s="48">
        <v>1.8985286241799315</v>
      </c>
      <c r="D18" s="48">
        <v>-3.5225373507411044</v>
      </c>
      <c r="E18" s="48">
        <v>7.1996323236540039E-2</v>
      </c>
      <c r="F18" s="48">
        <v>-14.856347357460207</v>
      </c>
      <c r="G18" s="48">
        <v>1.4810713772103465</v>
      </c>
      <c r="H18" s="48">
        <v>-14.856347357460207</v>
      </c>
      <c r="I18" s="48">
        <v>1.4810713772103465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65"/>
  <sheetViews>
    <sheetView tabSelected="1" topLeftCell="AH2" zoomScale="70" zoomScaleNormal="70" workbookViewId="0">
      <selection activeCell="BF46" sqref="BF46"/>
    </sheetView>
  </sheetViews>
  <sheetFormatPr defaultRowHeight="15" x14ac:dyDescent="0.25"/>
  <cols>
    <col min="3" max="3" width="12.5703125" bestFit="1" customWidth="1"/>
    <col min="9" max="9" width="9.140625" style="1"/>
    <col min="13" max="13" width="9.140625" style="1"/>
    <col min="17" max="17" width="9.140625" style="1"/>
    <col min="21" max="21" width="9.140625" style="1"/>
    <col min="25" max="25" width="9.140625" style="1"/>
    <col min="29" max="29" width="9.140625" style="1"/>
    <col min="33" max="33" width="13" bestFit="1" customWidth="1"/>
    <col min="35" max="35" width="13" bestFit="1" customWidth="1"/>
    <col min="36" max="37" width="12.140625" bestFit="1" customWidth="1"/>
    <col min="50" max="50" width="14.140625" customWidth="1"/>
  </cols>
  <sheetData>
    <row r="2" spans="2:64" ht="15.75" thickBot="1" x14ac:dyDescent="0.3"/>
    <row r="3" spans="2:64" x14ac:dyDescent="0.25">
      <c r="B3" s="53" t="s">
        <v>25</v>
      </c>
      <c r="C3" s="53" t="s">
        <v>26</v>
      </c>
      <c r="D3" s="51" t="s">
        <v>1</v>
      </c>
      <c r="E3" s="52"/>
      <c r="F3" s="52"/>
      <c r="G3" s="52"/>
      <c r="H3" s="52"/>
      <c r="I3" s="53"/>
      <c r="J3" s="51" t="s">
        <v>2</v>
      </c>
      <c r="K3" s="52"/>
      <c r="L3" s="52"/>
      <c r="M3" s="53"/>
      <c r="N3" s="51" t="s">
        <v>3</v>
      </c>
      <c r="O3" s="52"/>
      <c r="P3" s="52"/>
      <c r="Q3" s="53"/>
      <c r="R3" s="51" t="s">
        <v>4</v>
      </c>
      <c r="S3" s="52"/>
      <c r="T3" s="52"/>
      <c r="U3" s="53"/>
      <c r="V3" s="51" t="s">
        <v>5</v>
      </c>
      <c r="W3" s="52"/>
      <c r="X3" s="52"/>
      <c r="Y3" s="53"/>
      <c r="Z3" s="51" t="s">
        <v>6</v>
      </c>
      <c r="AA3" s="52"/>
      <c r="AB3" s="52"/>
      <c r="AC3" s="52"/>
      <c r="AF3" s="53" t="s">
        <v>25</v>
      </c>
      <c r="AG3" s="53" t="s">
        <v>26</v>
      </c>
      <c r="AH3" s="51" t="s">
        <v>1</v>
      </c>
      <c r="AI3" s="52"/>
      <c r="AJ3" s="52"/>
      <c r="AK3" s="52"/>
      <c r="AL3" s="52"/>
      <c r="AM3" s="53"/>
      <c r="AN3" s="51" t="s">
        <v>2</v>
      </c>
      <c r="AO3" s="52"/>
      <c r="AP3" s="52"/>
      <c r="AQ3" s="53"/>
      <c r="AR3" s="51" t="s">
        <v>3</v>
      </c>
      <c r="AS3" s="52"/>
      <c r="AT3" s="52"/>
      <c r="AU3" s="52"/>
      <c r="AW3" s="53" t="s">
        <v>25</v>
      </c>
      <c r="AX3" s="53" t="s">
        <v>26</v>
      </c>
      <c r="AY3" s="51" t="s">
        <v>4</v>
      </c>
      <c r="AZ3" s="52"/>
      <c r="BA3" s="52"/>
      <c r="BB3" s="53"/>
      <c r="BC3" s="51" t="s">
        <v>5</v>
      </c>
      <c r="BD3" s="52"/>
      <c r="BE3" s="52"/>
      <c r="BF3" s="53"/>
      <c r="BG3" s="51" t="s">
        <v>6</v>
      </c>
      <c r="BH3" s="52"/>
      <c r="BI3" s="52"/>
      <c r="BJ3" s="52"/>
    </row>
    <row r="4" spans="2:64" x14ac:dyDescent="0.25">
      <c r="B4" s="55"/>
      <c r="C4" s="55"/>
      <c r="D4" s="6" t="s">
        <v>8</v>
      </c>
      <c r="E4" s="54" t="s">
        <v>9</v>
      </c>
      <c r="F4" s="54"/>
      <c r="G4" s="54"/>
      <c r="H4" s="2" t="s">
        <v>10</v>
      </c>
      <c r="I4" s="4" t="s">
        <v>27</v>
      </c>
      <c r="J4" s="6" t="s">
        <v>8</v>
      </c>
      <c r="K4" s="2" t="s">
        <v>9</v>
      </c>
      <c r="L4" s="2" t="s">
        <v>10</v>
      </c>
      <c r="M4" s="4" t="s">
        <v>27</v>
      </c>
      <c r="N4" s="2" t="s">
        <v>8</v>
      </c>
      <c r="O4" s="2" t="s">
        <v>9</v>
      </c>
      <c r="P4" s="2" t="s">
        <v>10</v>
      </c>
      <c r="Q4" s="2" t="s">
        <v>27</v>
      </c>
      <c r="R4" s="6" t="s">
        <v>8</v>
      </c>
      <c r="S4" s="2" t="s">
        <v>9</v>
      </c>
      <c r="T4" s="2" t="s">
        <v>10</v>
      </c>
      <c r="U4" s="4" t="s">
        <v>27</v>
      </c>
      <c r="V4" s="2" t="s">
        <v>8</v>
      </c>
      <c r="W4" s="2" t="s">
        <v>9</v>
      </c>
      <c r="X4" s="2" t="s">
        <v>10</v>
      </c>
      <c r="Y4" s="2" t="s">
        <v>27</v>
      </c>
      <c r="Z4" s="6" t="s">
        <v>8</v>
      </c>
      <c r="AA4" s="2" t="s">
        <v>9</v>
      </c>
      <c r="AB4" s="2" t="s">
        <v>10</v>
      </c>
      <c r="AC4" s="2" t="s">
        <v>27</v>
      </c>
      <c r="AF4" s="55"/>
      <c r="AG4" s="55"/>
      <c r="AH4" s="6" t="s">
        <v>8</v>
      </c>
      <c r="AI4" s="54" t="s">
        <v>9</v>
      </c>
      <c r="AJ4" s="54"/>
      <c r="AK4" s="54"/>
      <c r="AL4" s="2" t="s">
        <v>10</v>
      </c>
      <c r="AM4" s="4" t="s">
        <v>27</v>
      </c>
      <c r="AN4" s="6" t="s">
        <v>8</v>
      </c>
      <c r="AO4" s="2" t="s">
        <v>9</v>
      </c>
      <c r="AP4" s="2" t="s">
        <v>10</v>
      </c>
      <c r="AQ4" s="4" t="s">
        <v>27</v>
      </c>
      <c r="AR4" s="2" t="s">
        <v>8</v>
      </c>
      <c r="AS4" s="2" t="s">
        <v>9</v>
      </c>
      <c r="AT4" s="2" t="s">
        <v>10</v>
      </c>
      <c r="AU4" s="2" t="s">
        <v>27</v>
      </c>
      <c r="AW4" s="55"/>
      <c r="AX4" s="55"/>
      <c r="AY4" s="6" t="s">
        <v>8</v>
      </c>
      <c r="AZ4" s="2" t="s">
        <v>9</v>
      </c>
      <c r="BA4" s="2" t="s">
        <v>10</v>
      </c>
      <c r="BB4" s="4" t="s">
        <v>27</v>
      </c>
      <c r="BC4" s="2" t="s">
        <v>8</v>
      </c>
      <c r="BD4" s="2" t="s">
        <v>9</v>
      </c>
      <c r="BE4" s="2" t="s">
        <v>10</v>
      </c>
      <c r="BF4" s="2" t="s">
        <v>27</v>
      </c>
      <c r="BG4" s="6" t="s">
        <v>8</v>
      </c>
      <c r="BH4" s="2" t="s">
        <v>9</v>
      </c>
      <c r="BI4" s="2" t="s">
        <v>10</v>
      </c>
      <c r="BJ4" s="2" t="s">
        <v>27</v>
      </c>
    </row>
    <row r="5" spans="2:64" ht="33.75" customHeight="1" thickBot="1" x14ac:dyDescent="0.3">
      <c r="B5" s="56"/>
      <c r="C5" s="56"/>
      <c r="D5" s="7"/>
      <c r="E5" s="20" t="s">
        <v>11</v>
      </c>
      <c r="F5" s="20" t="s">
        <v>12</v>
      </c>
      <c r="G5" s="20" t="s">
        <v>13</v>
      </c>
      <c r="H5" s="3"/>
      <c r="I5" s="5"/>
      <c r="J5" s="7"/>
      <c r="K5" s="3"/>
      <c r="L5" s="3"/>
      <c r="M5" s="5"/>
      <c r="N5" s="3"/>
      <c r="O5" s="3"/>
      <c r="P5" s="3"/>
      <c r="Q5" s="3"/>
      <c r="R5" s="7"/>
      <c r="S5" s="3"/>
      <c r="T5" s="3"/>
      <c r="U5" s="5"/>
      <c r="V5" s="3"/>
      <c r="W5" s="3"/>
      <c r="X5" s="3"/>
      <c r="Y5" s="3"/>
      <c r="Z5" s="7"/>
      <c r="AA5" s="3"/>
      <c r="AB5" s="3"/>
      <c r="AC5" s="3"/>
      <c r="AF5" s="56"/>
      <c r="AG5" s="56"/>
      <c r="AH5" s="7"/>
      <c r="AI5" s="20" t="s">
        <v>11</v>
      </c>
      <c r="AJ5" s="20" t="s">
        <v>12</v>
      </c>
      <c r="AK5" s="20" t="s">
        <v>13</v>
      </c>
      <c r="AL5" s="3"/>
      <c r="AM5" s="5"/>
      <c r="AN5" s="7"/>
      <c r="AO5" s="3"/>
      <c r="AP5" s="3"/>
      <c r="AQ5" s="5"/>
      <c r="AR5" s="3"/>
      <c r="AS5" s="3"/>
      <c r="AT5" s="3"/>
      <c r="AU5" s="3"/>
      <c r="AW5" s="56"/>
      <c r="AX5" s="56"/>
      <c r="AY5" s="7"/>
      <c r="AZ5" s="3"/>
      <c r="BA5" s="3"/>
      <c r="BB5" s="5"/>
      <c r="BC5" s="3"/>
      <c r="BD5" s="3"/>
      <c r="BE5" s="3"/>
      <c r="BF5" s="3"/>
      <c r="BG5" s="7"/>
      <c r="BH5" s="3"/>
      <c r="BI5" s="3"/>
      <c r="BJ5" s="3"/>
    </row>
    <row r="6" spans="2:64" x14ac:dyDescent="0.25">
      <c r="B6" s="57" t="s">
        <v>23</v>
      </c>
      <c r="C6" s="4">
        <v>885</v>
      </c>
      <c r="D6" s="21">
        <v>2.7060623722272963E-3</v>
      </c>
      <c r="E6" s="21">
        <v>0</v>
      </c>
      <c r="F6" s="21">
        <v>0</v>
      </c>
      <c r="G6" s="21">
        <v>0</v>
      </c>
      <c r="H6" s="21">
        <v>0</v>
      </c>
      <c r="I6" s="22">
        <f>SUM(D6:H6)</f>
        <v>2.7060623722272963E-3</v>
      </c>
      <c r="J6" s="21">
        <v>7.1846476243254303E-4</v>
      </c>
      <c r="K6" s="21">
        <v>1.5823373169666526E-2</v>
      </c>
      <c r="L6" s="21">
        <v>0</v>
      </c>
      <c r="M6" s="22">
        <f>SUM(J6:L6)</f>
        <v>1.6541837932099068E-2</v>
      </c>
      <c r="N6" s="21">
        <v>5.4379862432148184E-4</v>
      </c>
      <c r="O6" s="21">
        <v>0.29504808113109104</v>
      </c>
      <c r="P6" s="21">
        <v>0</v>
      </c>
      <c r="Q6" s="22">
        <f>SUM(N6:P6)</f>
        <v>0.29559187975541251</v>
      </c>
      <c r="R6" s="21">
        <v>0</v>
      </c>
      <c r="S6" s="21">
        <v>0.17831676815382716</v>
      </c>
      <c r="T6" s="21">
        <v>0</v>
      </c>
      <c r="U6" s="22">
        <f>SUM(R6:T6)</f>
        <v>0.17831676815382716</v>
      </c>
      <c r="V6" s="21">
        <v>0</v>
      </c>
      <c r="W6" s="21">
        <v>6.0924715771226726E-2</v>
      </c>
      <c r="X6" s="21">
        <v>0</v>
      </c>
      <c r="Y6" s="22">
        <f>SUM(V6:X6)</f>
        <v>6.0924715771226726E-2</v>
      </c>
      <c r="Z6" s="21">
        <v>1.2649909667013926E-2</v>
      </c>
      <c r="AA6" s="21">
        <v>0.43070565885876422</v>
      </c>
      <c r="AB6" s="21">
        <v>2.5631674894290913E-3</v>
      </c>
      <c r="AC6" s="21">
        <f>SUM(Z6:AB6)</f>
        <v>0.44591873601520721</v>
      </c>
      <c r="AF6" s="57" t="s">
        <v>23</v>
      </c>
      <c r="AG6" s="4">
        <v>885</v>
      </c>
      <c r="AH6" s="21">
        <f>ROUND((D6*100),1)</f>
        <v>0.3</v>
      </c>
      <c r="AI6" s="21"/>
      <c r="AJ6" s="21"/>
      <c r="AK6" s="21"/>
      <c r="AL6" s="21"/>
      <c r="AM6" s="41">
        <f t="shared" ref="AM6:AO8" si="0">I6*100</f>
        <v>0.27060623722272964</v>
      </c>
      <c r="AN6" s="21">
        <f t="shared" si="0"/>
        <v>7.1846476243254298E-2</v>
      </c>
      <c r="AO6" s="21">
        <f t="shared" si="0"/>
        <v>1.5823373169666526</v>
      </c>
      <c r="AP6" s="21"/>
      <c r="AQ6" s="41">
        <f>M6*100</f>
        <v>1.6541837932099068</v>
      </c>
      <c r="AR6" s="21">
        <f>N6*100</f>
        <v>5.4379862432148186E-2</v>
      </c>
      <c r="AS6" s="21">
        <f>O6*100</f>
        <v>29.504808113109103</v>
      </c>
      <c r="AT6" s="40"/>
      <c r="AU6" s="41">
        <f t="shared" ref="AU6:AU13" si="1">Q6*100</f>
        <v>29.559187975541253</v>
      </c>
      <c r="AW6" s="57" t="s">
        <v>23</v>
      </c>
      <c r="AX6" s="4">
        <v>885</v>
      </c>
      <c r="AY6" s="21"/>
      <c r="AZ6" s="21">
        <f t="shared" ref="AZ6:BJ13" si="2">S6*100</f>
        <v>17.831676815382718</v>
      </c>
      <c r="BA6" s="21"/>
      <c r="BB6" s="41">
        <f t="shared" si="2"/>
        <v>17.831676815382718</v>
      </c>
      <c r="BC6" s="21"/>
      <c r="BD6" s="21">
        <f t="shared" si="2"/>
        <v>6.092471577122673</v>
      </c>
      <c r="BE6" s="21"/>
      <c r="BF6" s="41">
        <f t="shared" si="2"/>
        <v>6.092471577122673</v>
      </c>
      <c r="BG6" s="21">
        <f t="shared" si="2"/>
        <v>1.2649909667013925</v>
      </c>
      <c r="BH6" s="21">
        <f t="shared" si="2"/>
        <v>43.07056588587642</v>
      </c>
      <c r="BI6" s="21">
        <f t="shared" si="2"/>
        <v>0.25631674894290912</v>
      </c>
      <c r="BJ6" s="40">
        <f t="shared" si="2"/>
        <v>44.591873601520717</v>
      </c>
      <c r="BL6" s="39">
        <f t="shared" ref="BL6:BL13" si="3">SUM(AH6:AL6,AN6:AP6,AR6:AT6,AY6:BA6,BC6:BE6,BG6:BI6)</f>
        <v>100.02939376277726</v>
      </c>
    </row>
    <row r="7" spans="2:64" x14ac:dyDescent="0.25">
      <c r="B7" s="57"/>
      <c r="C7" s="4">
        <v>1306</v>
      </c>
      <c r="D7" s="23">
        <v>1.077835047781367E-2</v>
      </c>
      <c r="E7" s="24">
        <v>0</v>
      </c>
      <c r="F7" s="24">
        <v>0</v>
      </c>
      <c r="G7" s="24">
        <v>0</v>
      </c>
      <c r="H7" s="24">
        <v>0.36558630028201788</v>
      </c>
      <c r="I7" s="25">
        <f t="shared" ref="I7:I13" si="4">SUM(D7:H7)</f>
        <v>0.37636465075983155</v>
      </c>
      <c r="J7" s="24">
        <v>7.7956665208492499E-4</v>
      </c>
      <c r="K7" s="24">
        <v>1.4794216277901858E-2</v>
      </c>
      <c r="L7" s="24">
        <v>1.8029296468187108E-3</v>
      </c>
      <c r="M7" s="25">
        <f t="shared" ref="M7:M9" si="5">SUM(J7:L7)</f>
        <v>1.7376712576805495E-2</v>
      </c>
      <c r="N7" s="24">
        <v>0</v>
      </c>
      <c r="O7" s="24">
        <v>0.15402770840623284</v>
      </c>
      <c r="P7" s="24">
        <v>0</v>
      </c>
      <c r="Q7" s="25">
        <f t="shared" ref="Q7:Q9" si="6">SUM(N7:P7)</f>
        <v>0.15402770840623284</v>
      </c>
      <c r="R7" s="24">
        <v>7.5018689165311602E-5</v>
      </c>
      <c r="S7" s="24">
        <v>6.8832315578823855E-2</v>
      </c>
      <c r="T7" s="24">
        <v>0</v>
      </c>
      <c r="U7" s="25">
        <f t="shared" ref="U7:U9" si="7">SUM(R7:T7)</f>
        <v>6.8907334267989173E-2</v>
      </c>
      <c r="V7" s="24">
        <v>0</v>
      </c>
      <c r="W7" s="24">
        <v>2.7206531586251467E-2</v>
      </c>
      <c r="X7" s="24">
        <v>0</v>
      </c>
      <c r="Y7" s="25">
        <f t="shared" ref="Y7:Y9" si="8">SUM(V7:X7)</f>
        <v>2.7206531586251467E-2</v>
      </c>
      <c r="Z7" s="24">
        <v>1.4343609841158195E-2</v>
      </c>
      <c r="AA7" s="24">
        <v>0.15519719755669811</v>
      </c>
      <c r="AB7" s="24">
        <v>0.18657625500503319</v>
      </c>
      <c r="AC7" s="24">
        <f t="shared" ref="AC7:AC9" si="9">SUM(Z7:AB7)</f>
        <v>0.35611706240288954</v>
      </c>
      <c r="AF7" s="57"/>
      <c r="AG7" s="4">
        <v>1306</v>
      </c>
      <c r="AH7" s="23">
        <f t="shared" ref="AH7:AH13" si="10">D7*100</f>
        <v>1.077835047781367</v>
      </c>
      <c r="AI7" s="24"/>
      <c r="AJ7" s="24"/>
      <c r="AK7" s="24"/>
      <c r="AL7" s="24">
        <f t="shared" ref="AL7:AL13" si="11">H7*100</f>
        <v>36.55863002820179</v>
      </c>
      <c r="AM7" s="43">
        <f t="shared" si="0"/>
        <v>37.636465075983153</v>
      </c>
      <c r="AN7" s="24">
        <f t="shared" si="0"/>
        <v>7.7956665208492495E-2</v>
      </c>
      <c r="AO7" s="24">
        <f t="shared" si="0"/>
        <v>1.4794216277901859</v>
      </c>
      <c r="AP7" s="24">
        <f>L7*100</f>
        <v>0.18029296468187109</v>
      </c>
      <c r="AQ7" s="43">
        <f>M7*100</f>
        <v>1.7376712576805495</v>
      </c>
      <c r="AR7" s="24"/>
      <c r="AS7" s="24">
        <f t="shared" ref="AS7:AS13" si="12">O7*100</f>
        <v>15.402770840623283</v>
      </c>
      <c r="AT7" s="42"/>
      <c r="AU7" s="43">
        <f t="shared" si="1"/>
        <v>15.402770840623283</v>
      </c>
      <c r="AW7" s="57"/>
      <c r="AX7" s="4">
        <v>1306</v>
      </c>
      <c r="AY7" s="24">
        <f t="shared" ref="AY7:AY10" si="13">R7*100</f>
        <v>7.5018689165311601E-3</v>
      </c>
      <c r="AZ7" s="24">
        <f t="shared" si="2"/>
        <v>6.8832315578823859</v>
      </c>
      <c r="BA7" s="24"/>
      <c r="BB7" s="43">
        <f t="shared" si="2"/>
        <v>6.8907334267989171</v>
      </c>
      <c r="BC7" s="24"/>
      <c r="BD7" s="24">
        <f t="shared" si="2"/>
        <v>2.7206531586251468</v>
      </c>
      <c r="BE7" s="24"/>
      <c r="BF7" s="43">
        <f t="shared" si="2"/>
        <v>2.7206531586251468</v>
      </c>
      <c r="BG7" s="24">
        <f t="shared" si="2"/>
        <v>1.4343609841158196</v>
      </c>
      <c r="BH7" s="24">
        <f t="shared" si="2"/>
        <v>15.519719755669811</v>
      </c>
      <c r="BI7" s="24">
        <f t="shared" si="2"/>
        <v>18.657625500503318</v>
      </c>
      <c r="BJ7" s="42">
        <f t="shared" si="2"/>
        <v>35.611706240288953</v>
      </c>
      <c r="BL7" s="39">
        <f t="shared" si="3"/>
        <v>99.999999999999986</v>
      </c>
    </row>
    <row r="8" spans="2:64" x14ac:dyDescent="0.25">
      <c r="B8" s="57"/>
      <c r="C8" s="4">
        <v>2470</v>
      </c>
      <c r="D8" s="23">
        <v>2.2957202790994391E-3</v>
      </c>
      <c r="E8" s="24">
        <v>1.2740858327491323E-3</v>
      </c>
      <c r="F8" s="24">
        <v>0</v>
      </c>
      <c r="G8" s="24">
        <v>0</v>
      </c>
      <c r="H8" s="24">
        <v>0.7150071492054576</v>
      </c>
      <c r="I8" s="25">
        <f t="shared" si="4"/>
        <v>0.71857695531730614</v>
      </c>
      <c r="J8" s="24">
        <v>1.0082734039151104E-4</v>
      </c>
      <c r="K8" s="24">
        <v>1.1782849762369185E-3</v>
      </c>
      <c r="L8" s="24">
        <v>4.1609493779507746E-3</v>
      </c>
      <c r="M8" s="25">
        <f t="shared" si="5"/>
        <v>5.4400616945792044E-3</v>
      </c>
      <c r="N8" s="24">
        <v>0</v>
      </c>
      <c r="O8" s="24">
        <v>7.7914449183198262E-3</v>
      </c>
      <c r="P8" s="24">
        <v>0</v>
      </c>
      <c r="Q8" s="25">
        <f t="shared" si="6"/>
        <v>7.7914449183198262E-3</v>
      </c>
      <c r="R8" s="24">
        <v>0</v>
      </c>
      <c r="S8" s="24">
        <v>2.0274124133095369E-3</v>
      </c>
      <c r="T8" s="24">
        <v>0</v>
      </c>
      <c r="U8" s="25">
        <f t="shared" si="7"/>
        <v>2.0274124133095369E-3</v>
      </c>
      <c r="V8" s="24">
        <v>0</v>
      </c>
      <c r="W8" s="24">
        <v>1.674211754524955E-4</v>
      </c>
      <c r="X8" s="24">
        <v>0</v>
      </c>
      <c r="Y8" s="25">
        <f t="shared" si="8"/>
        <v>1.674211754524955E-4</v>
      </c>
      <c r="Z8" s="24">
        <v>2.3367014167402301E-3</v>
      </c>
      <c r="AA8" s="24">
        <v>5.7356833185462711E-3</v>
      </c>
      <c r="AB8" s="24">
        <v>0.25785936625188216</v>
      </c>
      <c r="AC8" s="24">
        <f t="shared" si="9"/>
        <v>0.26593175098716865</v>
      </c>
      <c r="AF8" s="57"/>
      <c r="AG8" s="4">
        <v>2470</v>
      </c>
      <c r="AH8" s="23">
        <f t="shared" si="10"/>
        <v>0.22957202790994391</v>
      </c>
      <c r="AI8" s="24">
        <f>E8*100</f>
        <v>0.12740858327491322</v>
      </c>
      <c r="AJ8" s="24"/>
      <c r="AK8" s="24"/>
      <c r="AL8" s="24">
        <f t="shared" si="11"/>
        <v>71.500714920545761</v>
      </c>
      <c r="AM8" s="43">
        <f t="shared" si="0"/>
        <v>71.857695531730613</v>
      </c>
      <c r="AN8" s="24">
        <f t="shared" si="0"/>
        <v>1.0082734039151104E-2</v>
      </c>
      <c r="AO8" s="24">
        <f t="shared" si="0"/>
        <v>0.11782849762369185</v>
      </c>
      <c r="AP8" s="24">
        <f>L8*100</f>
        <v>0.41609493779507745</v>
      </c>
      <c r="AQ8" s="43">
        <f>M8*100</f>
        <v>0.54400616945792046</v>
      </c>
      <c r="AR8" s="24"/>
      <c r="AS8" s="24">
        <f t="shared" si="12"/>
        <v>0.77914449183198264</v>
      </c>
      <c r="AT8" s="42"/>
      <c r="AU8" s="43">
        <f t="shared" si="1"/>
        <v>0.77914449183198264</v>
      </c>
      <c r="AW8" s="57"/>
      <c r="AX8" s="4">
        <v>2470</v>
      </c>
      <c r="AY8" s="24"/>
      <c r="AZ8" s="24">
        <f t="shared" si="2"/>
        <v>0.2027412413309537</v>
      </c>
      <c r="BA8" s="24"/>
      <c r="BB8" s="43">
        <f t="shared" si="2"/>
        <v>0.2027412413309537</v>
      </c>
      <c r="BC8" s="24"/>
      <c r="BD8" s="24">
        <f t="shared" si="2"/>
        <v>1.6742117545249551E-2</v>
      </c>
      <c r="BE8" s="24"/>
      <c r="BF8" s="43">
        <f t="shared" si="2"/>
        <v>1.6742117545249551E-2</v>
      </c>
      <c r="BG8" s="24">
        <f t="shared" si="2"/>
        <v>0.233670141674023</v>
      </c>
      <c r="BH8" s="24">
        <f t="shared" si="2"/>
        <v>0.57356833185462708</v>
      </c>
      <c r="BI8" s="24">
        <f t="shared" si="2"/>
        <v>25.785936625188217</v>
      </c>
      <c r="BJ8" s="42">
        <f t="shared" si="2"/>
        <v>26.593175098716866</v>
      </c>
      <c r="BL8" s="39">
        <f t="shared" si="3"/>
        <v>99.993504650613588</v>
      </c>
    </row>
    <row r="9" spans="2:64" ht="15.75" thickBot="1" x14ac:dyDescent="0.3">
      <c r="B9" s="57"/>
      <c r="C9" s="5">
        <v>3003</v>
      </c>
      <c r="D9" s="23">
        <v>4.7457558324354374E-3</v>
      </c>
      <c r="E9" s="24">
        <v>7.5232514962013451E-4</v>
      </c>
      <c r="F9" s="24">
        <v>0</v>
      </c>
      <c r="G9" s="24">
        <v>0</v>
      </c>
      <c r="H9" s="24">
        <v>0.80257361564302709</v>
      </c>
      <c r="I9" s="25">
        <f t="shared" si="4"/>
        <v>0.80807169662508271</v>
      </c>
      <c r="J9" s="24">
        <v>0</v>
      </c>
      <c r="K9" s="24">
        <v>2.2865716594034813E-3</v>
      </c>
      <c r="L9" s="24">
        <v>0</v>
      </c>
      <c r="M9" s="25">
        <f t="shared" si="5"/>
        <v>2.2865716594034813E-3</v>
      </c>
      <c r="N9" s="24">
        <v>0</v>
      </c>
      <c r="O9" s="24">
        <v>8.8589681105464991E-3</v>
      </c>
      <c r="P9" s="24">
        <v>0</v>
      </c>
      <c r="Q9" s="25">
        <f t="shared" si="6"/>
        <v>8.8589681105464991E-3</v>
      </c>
      <c r="R9" s="24">
        <v>0</v>
      </c>
      <c r="S9" s="24">
        <v>4.071536690173439E-3</v>
      </c>
      <c r="T9" s="24">
        <v>0</v>
      </c>
      <c r="U9" s="25">
        <f t="shared" si="7"/>
        <v>4.071536690173439E-3</v>
      </c>
      <c r="V9" s="24">
        <v>0</v>
      </c>
      <c r="W9" s="24">
        <v>3.8254611047606546E-4</v>
      </c>
      <c r="X9" s="24">
        <v>0</v>
      </c>
      <c r="Y9" s="25">
        <f t="shared" si="8"/>
        <v>3.8254611047606546E-4</v>
      </c>
      <c r="Z9" s="24">
        <v>3.7460691765058853E-3</v>
      </c>
      <c r="AA9" s="24">
        <v>1.6498445223489359E-3</v>
      </c>
      <c r="AB9" s="24">
        <v>0.17093276710546298</v>
      </c>
      <c r="AC9" s="24">
        <f t="shared" si="9"/>
        <v>0.17632868080431779</v>
      </c>
      <c r="AF9" s="57"/>
      <c r="AG9" s="5">
        <v>3003</v>
      </c>
      <c r="AH9" s="23">
        <f t="shared" si="10"/>
        <v>0.47457558324354376</v>
      </c>
      <c r="AI9" s="24">
        <f>E9*100</f>
        <v>7.5232514962013455E-2</v>
      </c>
      <c r="AJ9" s="24"/>
      <c r="AK9" s="24"/>
      <c r="AL9" s="24">
        <f t="shared" si="11"/>
        <v>80.257361564302713</v>
      </c>
      <c r="AM9" s="43">
        <f>I9*100</f>
        <v>80.807169662508272</v>
      </c>
      <c r="AN9" s="24"/>
      <c r="AO9" s="24">
        <f>K9*100</f>
        <v>0.22865716594034813</v>
      </c>
      <c r="AP9" s="24"/>
      <c r="AQ9" s="43">
        <f>M9*100</f>
        <v>0.22865716594034813</v>
      </c>
      <c r="AR9" s="24"/>
      <c r="AS9" s="24">
        <f t="shared" si="12"/>
        <v>0.8858968110546499</v>
      </c>
      <c r="AT9" s="42"/>
      <c r="AU9" s="43">
        <f t="shared" si="1"/>
        <v>0.8858968110546499</v>
      </c>
      <c r="AW9" s="57"/>
      <c r="AX9" s="5">
        <v>3003</v>
      </c>
      <c r="AY9" s="24"/>
      <c r="AZ9" s="24">
        <f t="shared" si="2"/>
        <v>0.4071536690173439</v>
      </c>
      <c r="BA9" s="24"/>
      <c r="BB9" s="43">
        <f t="shared" si="2"/>
        <v>0.4071536690173439</v>
      </c>
      <c r="BC9" s="24"/>
      <c r="BD9" s="24">
        <f t="shared" si="2"/>
        <v>3.8254611047606545E-2</v>
      </c>
      <c r="BE9" s="24"/>
      <c r="BF9" s="43">
        <f t="shared" si="2"/>
        <v>3.8254611047606545E-2</v>
      </c>
      <c r="BG9" s="24">
        <f t="shared" si="2"/>
        <v>0.37460691765058851</v>
      </c>
      <c r="BH9" s="24">
        <f t="shared" si="2"/>
        <v>0.16498445223489361</v>
      </c>
      <c r="BI9" s="24">
        <f t="shared" si="2"/>
        <v>17.093276710546299</v>
      </c>
      <c r="BJ9" s="42">
        <f t="shared" si="2"/>
        <v>17.632868080431781</v>
      </c>
      <c r="BL9" s="39">
        <f t="shared" si="3"/>
        <v>100</v>
      </c>
    </row>
    <row r="10" spans="2:64" x14ac:dyDescent="0.25">
      <c r="B10" s="58" t="s">
        <v>24</v>
      </c>
      <c r="C10" s="4">
        <v>885</v>
      </c>
      <c r="D10" s="26">
        <v>3.445233815396439E-3</v>
      </c>
      <c r="E10" s="21">
        <v>0</v>
      </c>
      <c r="F10" s="21">
        <v>7.835046327389826E-2</v>
      </c>
      <c r="G10" s="21">
        <v>1.6238836213017357E-2</v>
      </c>
      <c r="H10" s="21">
        <v>2.1001038901525264E-2</v>
      </c>
      <c r="I10" s="22">
        <f t="shared" si="4"/>
        <v>0.11903557220383731</v>
      </c>
      <c r="J10" s="21">
        <v>9.4306963710465966E-4</v>
      </c>
      <c r="K10" s="21">
        <v>1.7327961655701093E-2</v>
      </c>
      <c r="L10" s="21">
        <v>8.5730066380826245E-4</v>
      </c>
      <c r="M10" s="22">
        <f>SUM(J10:L10)</f>
        <v>1.9128331956614016E-2</v>
      </c>
      <c r="N10" s="21">
        <v>1.797204864481037E-3</v>
      </c>
      <c r="O10" s="21">
        <v>0.26968192164897392</v>
      </c>
      <c r="P10" s="21">
        <v>0</v>
      </c>
      <c r="Q10" s="22">
        <f>SUM(N10:P10)</f>
        <v>0.27147912651345496</v>
      </c>
      <c r="R10" s="21">
        <v>5.0801855098354855E-4</v>
      </c>
      <c r="S10" s="21">
        <v>0.15872409371222429</v>
      </c>
      <c r="T10" s="21">
        <v>0</v>
      </c>
      <c r="U10" s="22">
        <f>SUM(R10:T10)</f>
        <v>0.15923211226320783</v>
      </c>
      <c r="V10" s="21">
        <v>0</v>
      </c>
      <c r="W10" s="21">
        <v>9.3602030838248321E-2</v>
      </c>
      <c r="X10" s="21">
        <v>0</v>
      </c>
      <c r="Y10" s="22">
        <f>SUM(V10:X10)</f>
        <v>9.3602030838248321E-2</v>
      </c>
      <c r="Z10" s="21">
        <v>1.0834586315439812E-2</v>
      </c>
      <c r="AA10" s="21">
        <v>0.31145411624155706</v>
      </c>
      <c r="AB10" s="21">
        <v>1.5234123667640704E-2</v>
      </c>
      <c r="AC10" s="21">
        <f>SUM(Z10:AB10)</f>
        <v>0.33752282622463758</v>
      </c>
      <c r="AF10" s="58" t="s">
        <v>24</v>
      </c>
      <c r="AG10" s="4">
        <v>885</v>
      </c>
      <c r="AH10" s="26">
        <f t="shared" si="10"/>
        <v>0.3445233815396439</v>
      </c>
      <c r="AI10" s="21"/>
      <c r="AJ10" s="21">
        <f>F10*100</f>
        <v>7.8350463273898256</v>
      </c>
      <c r="AK10" s="21">
        <f>G10*100</f>
        <v>1.6238836213017356</v>
      </c>
      <c r="AL10" s="21">
        <f t="shared" si="11"/>
        <v>2.1001038901525262</v>
      </c>
      <c r="AM10" s="41">
        <f>I10*100</f>
        <v>11.903557220383732</v>
      </c>
      <c r="AN10" s="21">
        <f>J10*100</f>
        <v>9.4306963710465971E-2</v>
      </c>
      <c r="AO10" s="21">
        <f>K10*100</f>
        <v>1.7327961655701094</v>
      </c>
      <c r="AP10" s="21">
        <f>L10*100</f>
        <v>8.5730066380826239E-2</v>
      </c>
      <c r="AQ10" s="41">
        <f>M10*100</f>
        <v>1.9128331956614015</v>
      </c>
      <c r="AR10" s="21">
        <f>N10*100</f>
        <v>0.17972048644810371</v>
      </c>
      <c r="AS10" s="21">
        <f t="shared" si="12"/>
        <v>26.968192164897392</v>
      </c>
      <c r="AT10" s="40"/>
      <c r="AU10" s="41">
        <f t="shared" si="1"/>
        <v>27.147912651345496</v>
      </c>
      <c r="AW10" s="58" t="s">
        <v>24</v>
      </c>
      <c r="AX10" s="4">
        <v>885</v>
      </c>
      <c r="AY10" s="21">
        <f t="shared" si="13"/>
        <v>5.0801855098354859E-2</v>
      </c>
      <c r="AZ10" s="21">
        <f t="shared" si="2"/>
        <v>15.872409371222428</v>
      </c>
      <c r="BA10" s="21"/>
      <c r="BB10" s="41">
        <f t="shared" si="2"/>
        <v>15.923211226320783</v>
      </c>
      <c r="BC10" s="21"/>
      <c r="BD10" s="21">
        <f t="shared" si="2"/>
        <v>9.3602030838248318</v>
      </c>
      <c r="BE10" s="21"/>
      <c r="BF10" s="41">
        <f t="shared" si="2"/>
        <v>9.3602030838248318</v>
      </c>
      <c r="BG10" s="21">
        <f t="shared" si="2"/>
        <v>1.0834586315439811</v>
      </c>
      <c r="BH10" s="21">
        <f t="shared" si="2"/>
        <v>31.145411624155706</v>
      </c>
      <c r="BI10" s="21">
        <f t="shared" si="2"/>
        <v>1.5234123667640704</v>
      </c>
      <c r="BJ10" s="40">
        <f t="shared" si="2"/>
        <v>33.75228262246376</v>
      </c>
      <c r="BL10" s="39">
        <f t="shared" si="3"/>
        <v>100.00000000000001</v>
      </c>
    </row>
    <row r="11" spans="2:64" x14ac:dyDescent="0.25">
      <c r="B11" s="59"/>
      <c r="C11" s="4">
        <v>1306</v>
      </c>
      <c r="D11" s="23">
        <v>2.2231331089234276E-2</v>
      </c>
      <c r="E11" s="24">
        <v>8.6937632323085684E-3</v>
      </c>
      <c r="F11" s="24">
        <v>1.8095921708580938E-2</v>
      </c>
      <c r="G11" s="24">
        <v>3.6292902000258412E-3</v>
      </c>
      <c r="H11" s="24">
        <v>2.1008744689766715E-2</v>
      </c>
      <c r="I11" s="25">
        <f t="shared" si="4"/>
        <v>7.3659050919916341E-2</v>
      </c>
      <c r="J11" s="24">
        <v>1.9128117551026065E-3</v>
      </c>
      <c r="K11" s="24">
        <v>6.6597137514044821E-2</v>
      </c>
      <c r="L11" s="24">
        <v>0</v>
      </c>
      <c r="M11" s="25">
        <f t="shared" ref="M11:M13" si="14">SUM(J11:L11)</f>
        <v>6.8509949269147427E-2</v>
      </c>
      <c r="N11" s="24">
        <v>5.2177849409316154E-4</v>
      </c>
      <c r="O11" s="24">
        <v>0.29661026233862736</v>
      </c>
      <c r="P11" s="24">
        <v>0</v>
      </c>
      <c r="Q11" s="25">
        <f t="shared" ref="Q11:Q13" si="15">SUM(N11:P11)</f>
        <v>0.29713204083272055</v>
      </c>
      <c r="R11" s="24">
        <v>3.1341667017101076E-4</v>
      </c>
      <c r="S11" s="24">
        <v>0.14466118270782452</v>
      </c>
      <c r="T11" s="24">
        <v>0</v>
      </c>
      <c r="U11" s="25">
        <f t="shared" ref="U11:U13" si="16">SUM(R11:T11)</f>
        <v>0.14497459937799553</v>
      </c>
      <c r="V11" s="24">
        <v>0</v>
      </c>
      <c r="W11" s="24">
        <v>6.0786761567138012E-2</v>
      </c>
      <c r="X11" s="24">
        <v>0</v>
      </c>
      <c r="Y11" s="25">
        <f t="shared" ref="Y11:Y13" si="17">SUM(V11:X11)</f>
        <v>6.0786761567138012E-2</v>
      </c>
      <c r="Z11" s="24">
        <v>2.6758978067959623E-2</v>
      </c>
      <c r="AA11" s="24">
        <v>0.32397266819773068</v>
      </c>
      <c r="AB11" s="24">
        <v>4.20595176739187E-3</v>
      </c>
      <c r="AC11" s="24">
        <f t="shared" ref="AC11:AC13" si="18">SUM(Z11:AB11)</f>
        <v>0.35493759803308217</v>
      </c>
      <c r="AF11" s="59"/>
      <c r="AG11" s="4">
        <v>1306</v>
      </c>
      <c r="AH11" s="23">
        <f t="shared" si="10"/>
        <v>2.2231331089234274</v>
      </c>
      <c r="AI11" s="24">
        <f>E11*100</f>
        <v>0.8693763232308569</v>
      </c>
      <c r="AJ11" s="24">
        <f>F11*100</f>
        <v>1.8095921708580938</v>
      </c>
      <c r="AK11" s="24">
        <f>G11*100</f>
        <v>0.36292902000258415</v>
      </c>
      <c r="AL11" s="24">
        <f t="shared" si="11"/>
        <v>2.1008744689766714</v>
      </c>
      <c r="AM11" s="43">
        <f>I11*100</f>
        <v>7.3659050919916345</v>
      </c>
      <c r="AN11" s="24">
        <f>J11*100</f>
        <v>0.19128117551026064</v>
      </c>
      <c r="AO11" s="24">
        <f>K11*100</f>
        <v>6.6597137514044817</v>
      </c>
      <c r="AP11" s="24"/>
      <c r="AQ11" s="43">
        <f>M11*100</f>
        <v>6.8509949269147423</v>
      </c>
      <c r="AR11" s="24">
        <f>N11*100</f>
        <v>5.2177849409316156E-2</v>
      </c>
      <c r="AS11" s="24">
        <f t="shared" si="12"/>
        <v>29.661026233862735</v>
      </c>
      <c r="AT11" s="42"/>
      <c r="AU11" s="43">
        <f t="shared" si="1"/>
        <v>29.713204083272053</v>
      </c>
      <c r="AW11" s="59"/>
      <c r="AX11" s="4">
        <v>1306</v>
      </c>
      <c r="AY11" s="24"/>
      <c r="AZ11" s="24">
        <f t="shared" si="2"/>
        <v>14.466118270782452</v>
      </c>
      <c r="BA11" s="24"/>
      <c r="BB11" s="43">
        <f t="shared" si="2"/>
        <v>14.497459937799553</v>
      </c>
      <c r="BC11" s="24"/>
      <c r="BD11" s="24">
        <f t="shared" si="2"/>
        <v>6.0786761567138008</v>
      </c>
      <c r="BE11" s="24"/>
      <c r="BF11" s="43">
        <f t="shared" si="2"/>
        <v>6.0786761567138008</v>
      </c>
      <c r="BG11" s="24">
        <f t="shared" si="2"/>
        <v>2.6758978067959625</v>
      </c>
      <c r="BH11" s="24">
        <f t="shared" si="2"/>
        <v>32.397266819773066</v>
      </c>
      <c r="BI11" s="24">
        <f t="shared" si="2"/>
        <v>0.420595176739187</v>
      </c>
      <c r="BJ11" s="42">
        <f t="shared" si="2"/>
        <v>35.493759803308215</v>
      </c>
      <c r="BL11" s="39">
        <f t="shared" si="3"/>
        <v>99.968658332982884</v>
      </c>
    </row>
    <row r="12" spans="2:64" x14ac:dyDescent="0.25">
      <c r="B12" s="59"/>
      <c r="C12" s="4">
        <v>2470</v>
      </c>
      <c r="D12" s="23">
        <v>4.2567601522761962E-2</v>
      </c>
      <c r="E12" s="24">
        <v>2.7133858257171524E-2</v>
      </c>
      <c r="F12" s="24">
        <v>0</v>
      </c>
      <c r="G12" s="24">
        <v>0</v>
      </c>
      <c r="H12" s="24">
        <v>0.18588342250545312</v>
      </c>
      <c r="I12" s="25">
        <f t="shared" si="4"/>
        <v>0.25558488228538662</v>
      </c>
      <c r="J12" s="24">
        <v>9.1747080489320296E-4</v>
      </c>
      <c r="K12" s="24">
        <v>5.8085988234387397E-2</v>
      </c>
      <c r="L12" s="24">
        <v>0</v>
      </c>
      <c r="M12" s="25">
        <f t="shared" si="14"/>
        <v>5.9003459039280601E-2</v>
      </c>
      <c r="N12" s="24">
        <v>0</v>
      </c>
      <c r="O12" s="24">
        <v>0.23237644133904559</v>
      </c>
      <c r="P12" s="24">
        <v>0</v>
      </c>
      <c r="Q12" s="25">
        <f t="shared" si="15"/>
        <v>0.23237644133904559</v>
      </c>
      <c r="R12" s="24">
        <v>0</v>
      </c>
      <c r="S12" s="24">
        <v>9.6116051281643883E-2</v>
      </c>
      <c r="T12" s="24">
        <v>0</v>
      </c>
      <c r="U12" s="25">
        <f t="shared" si="16"/>
        <v>9.6116051281643883E-2</v>
      </c>
      <c r="V12" s="24">
        <v>0</v>
      </c>
      <c r="W12" s="24">
        <v>2.899103747510659E-2</v>
      </c>
      <c r="X12" s="24">
        <v>0</v>
      </c>
      <c r="Y12" s="25">
        <f t="shared" si="17"/>
        <v>2.899103747510659E-2</v>
      </c>
      <c r="Z12" s="24">
        <v>3.5241020579897794E-2</v>
      </c>
      <c r="AA12" s="24">
        <v>0.28306010022779332</v>
      </c>
      <c r="AB12" s="24">
        <v>9.6270077718456464E-3</v>
      </c>
      <c r="AC12" s="24">
        <f t="shared" si="18"/>
        <v>0.32792812857953679</v>
      </c>
      <c r="AF12" s="59"/>
      <c r="AG12" s="4">
        <v>2470</v>
      </c>
      <c r="AH12" s="23">
        <f t="shared" si="10"/>
        <v>4.256760152276196</v>
      </c>
      <c r="AI12" s="24">
        <f>E12*100</f>
        <v>2.7133858257171526</v>
      </c>
      <c r="AJ12" s="24"/>
      <c r="AK12" s="24"/>
      <c r="AL12" s="24">
        <f t="shared" si="11"/>
        <v>18.588342250545313</v>
      </c>
      <c r="AM12" s="43">
        <f>I12*100</f>
        <v>25.558488228538661</v>
      </c>
      <c r="AN12" s="24">
        <f>J12*100</f>
        <v>9.1747080489320301E-2</v>
      </c>
      <c r="AO12" s="24">
        <f>K12*100</f>
        <v>5.8085988234387393</v>
      </c>
      <c r="AP12" s="24"/>
      <c r="AQ12" s="43">
        <f>M12*100</f>
        <v>5.9003459039280601</v>
      </c>
      <c r="AR12" s="24"/>
      <c r="AS12" s="24">
        <f t="shared" si="12"/>
        <v>23.23764413390456</v>
      </c>
      <c r="AT12" s="42"/>
      <c r="AU12" s="43">
        <f t="shared" si="1"/>
        <v>23.23764413390456</v>
      </c>
      <c r="AW12" s="59"/>
      <c r="AX12" s="4">
        <v>2470</v>
      </c>
      <c r="AY12" s="24"/>
      <c r="AZ12" s="24">
        <f t="shared" si="2"/>
        <v>9.6116051281643884</v>
      </c>
      <c r="BA12" s="24"/>
      <c r="BB12" s="43">
        <f t="shared" si="2"/>
        <v>9.6116051281643884</v>
      </c>
      <c r="BC12" s="24"/>
      <c r="BD12" s="24">
        <f t="shared" si="2"/>
        <v>2.8991037475106589</v>
      </c>
      <c r="BE12" s="24"/>
      <c r="BF12" s="43">
        <f t="shared" si="2"/>
        <v>2.8991037475106589</v>
      </c>
      <c r="BG12" s="24">
        <f t="shared" si="2"/>
        <v>3.5241020579897793</v>
      </c>
      <c r="BH12" s="24">
        <f t="shared" si="2"/>
        <v>28.306010022779333</v>
      </c>
      <c r="BI12" s="24">
        <f t="shared" si="2"/>
        <v>0.96270077718456459</v>
      </c>
      <c r="BJ12" s="42">
        <f t="shared" si="2"/>
        <v>32.792812857953678</v>
      </c>
      <c r="BL12" s="39">
        <f t="shared" si="3"/>
        <v>100.00000000000001</v>
      </c>
    </row>
    <row r="13" spans="2:64" ht="15.75" thickBot="1" x14ac:dyDescent="0.3">
      <c r="B13" s="60"/>
      <c r="C13" s="5">
        <v>3003</v>
      </c>
      <c r="D13" s="27">
        <v>9.1371564345060538E-2</v>
      </c>
      <c r="E13" s="28">
        <v>3.3616692274154321E-2</v>
      </c>
      <c r="F13" s="28">
        <v>0</v>
      </c>
      <c r="G13" s="28">
        <v>0</v>
      </c>
      <c r="H13" s="28">
        <v>0.13002813417330314</v>
      </c>
      <c r="I13" s="29">
        <f t="shared" si="4"/>
        <v>0.25501639079251803</v>
      </c>
      <c r="J13" s="28">
        <v>2.3891741913623192E-3</v>
      </c>
      <c r="K13" s="28">
        <v>4.3263676574388364E-2</v>
      </c>
      <c r="L13" s="28">
        <v>0</v>
      </c>
      <c r="M13" s="29">
        <f t="shared" si="14"/>
        <v>4.565285076575068E-2</v>
      </c>
      <c r="N13" s="28">
        <v>0</v>
      </c>
      <c r="O13" s="28">
        <v>0.21933250258505457</v>
      </c>
      <c r="P13" s="28">
        <v>0</v>
      </c>
      <c r="Q13" s="29">
        <f t="shared" si="15"/>
        <v>0.21933250258505457</v>
      </c>
      <c r="R13" s="28">
        <v>0</v>
      </c>
      <c r="S13" s="28">
        <v>9.6941131008119463E-2</v>
      </c>
      <c r="T13" s="28">
        <v>0</v>
      </c>
      <c r="U13" s="29">
        <f t="shared" si="16"/>
        <v>9.6941131008119463E-2</v>
      </c>
      <c r="V13" s="28">
        <v>0</v>
      </c>
      <c r="W13" s="28">
        <v>5.6163437812246662E-2</v>
      </c>
      <c r="X13" s="28">
        <v>0</v>
      </c>
      <c r="Y13" s="29">
        <f t="shared" si="17"/>
        <v>5.6163437812246662E-2</v>
      </c>
      <c r="Z13" s="28">
        <v>8.2456935586344607E-2</v>
      </c>
      <c r="AA13" s="28">
        <v>0.23875419317277002</v>
      </c>
      <c r="AB13" s="28">
        <v>5.6825582771959935E-3</v>
      </c>
      <c r="AC13" s="28">
        <f t="shared" si="18"/>
        <v>0.32689368703631061</v>
      </c>
      <c r="AF13" s="60"/>
      <c r="AG13" s="5">
        <v>3003</v>
      </c>
      <c r="AH13" s="27">
        <f t="shared" si="10"/>
        <v>9.1371564345060534</v>
      </c>
      <c r="AI13" s="28">
        <f>E13*100</f>
        <v>3.3616692274154323</v>
      </c>
      <c r="AJ13" s="28"/>
      <c r="AK13" s="28"/>
      <c r="AL13" s="28">
        <f t="shared" si="11"/>
        <v>13.002813417330314</v>
      </c>
      <c r="AM13" s="45">
        <f>I13*100</f>
        <v>25.501639079251802</v>
      </c>
      <c r="AN13" s="28">
        <f>J13*100</f>
        <v>0.23891741913623193</v>
      </c>
      <c r="AO13" s="28">
        <f>K13*100</f>
        <v>4.3263676574388361</v>
      </c>
      <c r="AP13" s="28"/>
      <c r="AQ13" s="45">
        <f>M13*100</f>
        <v>4.5652850765750683</v>
      </c>
      <c r="AR13" s="28"/>
      <c r="AS13" s="28">
        <f t="shared" si="12"/>
        <v>21.933250258505456</v>
      </c>
      <c r="AT13" s="44"/>
      <c r="AU13" s="45">
        <f t="shared" si="1"/>
        <v>21.933250258505456</v>
      </c>
      <c r="AW13" s="60"/>
      <c r="AX13" s="5">
        <v>3003</v>
      </c>
      <c r="AY13" s="28"/>
      <c r="AZ13" s="28">
        <f t="shared" si="2"/>
        <v>9.694113100811947</v>
      </c>
      <c r="BA13" s="28"/>
      <c r="BB13" s="45">
        <f t="shared" si="2"/>
        <v>9.694113100811947</v>
      </c>
      <c r="BC13" s="28"/>
      <c r="BD13" s="28">
        <f t="shared" si="2"/>
        <v>5.6163437812246659</v>
      </c>
      <c r="BE13" s="28"/>
      <c r="BF13" s="45">
        <f t="shared" si="2"/>
        <v>5.6163437812246659</v>
      </c>
      <c r="BG13" s="28">
        <f t="shared" si="2"/>
        <v>8.2456935586344606</v>
      </c>
      <c r="BH13" s="28">
        <f t="shared" si="2"/>
        <v>23.875419317277004</v>
      </c>
      <c r="BI13" s="28">
        <f t="shared" si="2"/>
        <v>0.56825582771959937</v>
      </c>
      <c r="BJ13" s="44">
        <f t="shared" si="2"/>
        <v>32.689368703631061</v>
      </c>
      <c r="BL13" s="39">
        <f t="shared" si="3"/>
        <v>100</v>
      </c>
    </row>
    <row r="15" spans="2:64" ht="15.75" thickBot="1" x14ac:dyDescent="0.3"/>
    <row r="16" spans="2:64" x14ac:dyDescent="0.25">
      <c r="B16" s="53" t="s">
        <v>25</v>
      </c>
      <c r="C16" s="53" t="s">
        <v>26</v>
      </c>
      <c r="D16" s="51" t="s">
        <v>1</v>
      </c>
      <c r="E16" s="52"/>
      <c r="F16" s="52"/>
      <c r="G16" s="52"/>
      <c r="H16" s="52"/>
      <c r="I16" s="53"/>
      <c r="J16" s="51" t="s">
        <v>2</v>
      </c>
      <c r="K16" s="52"/>
      <c r="L16" s="52"/>
      <c r="M16" s="53"/>
      <c r="N16" s="51" t="s">
        <v>3</v>
      </c>
      <c r="O16" s="52"/>
      <c r="P16" s="52"/>
      <c r="Q16" s="53"/>
      <c r="R16" s="51" t="s">
        <v>4</v>
      </c>
      <c r="S16" s="52"/>
      <c r="T16" s="52"/>
      <c r="U16" s="53"/>
      <c r="V16" s="51" t="s">
        <v>5</v>
      </c>
      <c r="W16" s="52"/>
      <c r="X16" s="52"/>
      <c r="Y16" s="53"/>
      <c r="Z16" s="51" t="s">
        <v>6</v>
      </c>
      <c r="AA16" s="52"/>
      <c r="AB16" s="52"/>
      <c r="AC16" s="52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64" x14ac:dyDescent="0.25">
      <c r="B17" s="55"/>
      <c r="C17" s="55"/>
      <c r="D17" s="6" t="s">
        <v>8</v>
      </c>
      <c r="E17" s="54" t="s">
        <v>9</v>
      </c>
      <c r="F17" s="54"/>
      <c r="G17" s="54"/>
      <c r="H17" s="2" t="s">
        <v>10</v>
      </c>
      <c r="I17" s="4" t="s">
        <v>27</v>
      </c>
      <c r="J17" s="6" t="s">
        <v>8</v>
      </c>
      <c r="K17" s="2" t="s">
        <v>9</v>
      </c>
      <c r="L17" s="2" t="s">
        <v>10</v>
      </c>
      <c r="M17" s="4" t="s">
        <v>27</v>
      </c>
      <c r="N17" s="2" t="s">
        <v>8</v>
      </c>
      <c r="O17" s="2" t="s">
        <v>9</v>
      </c>
      <c r="P17" s="2" t="s">
        <v>10</v>
      </c>
      <c r="Q17" s="2" t="s">
        <v>27</v>
      </c>
      <c r="R17" s="6" t="s">
        <v>8</v>
      </c>
      <c r="S17" s="2" t="s">
        <v>9</v>
      </c>
      <c r="T17" s="2" t="s">
        <v>10</v>
      </c>
      <c r="U17" s="4" t="s">
        <v>27</v>
      </c>
      <c r="V17" s="2" t="s">
        <v>8</v>
      </c>
      <c r="W17" s="2" t="s">
        <v>9</v>
      </c>
      <c r="X17" s="2" t="s">
        <v>10</v>
      </c>
      <c r="Y17" s="2" t="s">
        <v>27</v>
      </c>
      <c r="Z17" s="6" t="s">
        <v>8</v>
      </c>
      <c r="AA17" s="2" t="s">
        <v>9</v>
      </c>
      <c r="AB17" s="2" t="s">
        <v>10</v>
      </c>
      <c r="AC17" s="2" t="s">
        <v>27</v>
      </c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64" s="1" customFormat="1" ht="45.75" thickBot="1" x14ac:dyDescent="0.3">
      <c r="B18" s="56"/>
      <c r="C18" s="56"/>
      <c r="D18" s="7"/>
      <c r="E18" s="20" t="s">
        <v>11</v>
      </c>
      <c r="F18" s="20" t="s">
        <v>12</v>
      </c>
      <c r="G18" s="20" t="s">
        <v>13</v>
      </c>
      <c r="H18" s="3"/>
      <c r="I18" s="5"/>
      <c r="J18" s="7"/>
      <c r="K18" s="3"/>
      <c r="L18" s="3"/>
      <c r="M18" s="5"/>
      <c r="N18" s="3"/>
      <c r="O18" s="3"/>
      <c r="P18" s="3"/>
      <c r="Q18" s="3"/>
      <c r="R18" s="7"/>
      <c r="S18" s="3"/>
      <c r="T18" s="3"/>
      <c r="U18" s="5"/>
      <c r="V18" s="3"/>
      <c r="W18" s="3"/>
      <c r="X18" s="3"/>
      <c r="Y18" s="3"/>
      <c r="Z18" s="7"/>
      <c r="AA18" s="3"/>
      <c r="AB18" s="3"/>
      <c r="AC18" s="3"/>
    </row>
    <row r="19" spans="1:64" s="1" customFormat="1" x14ac:dyDescent="0.25">
      <c r="B19" s="57" t="s">
        <v>23</v>
      </c>
      <c r="C19" s="4">
        <v>885</v>
      </c>
      <c r="D19" s="10">
        <v>2.7060623722272963E-3</v>
      </c>
      <c r="E19" s="10" t="s">
        <v>15</v>
      </c>
      <c r="F19" s="10" t="s">
        <v>15</v>
      </c>
      <c r="G19" s="10" t="s">
        <v>15</v>
      </c>
      <c r="H19" s="10" t="s">
        <v>15</v>
      </c>
      <c r="I19" s="14">
        <f>SUM(D19:H19)</f>
        <v>2.7060623722272963E-3</v>
      </c>
      <c r="J19" s="10">
        <v>7.1846476243254303E-4</v>
      </c>
      <c r="K19" s="10">
        <v>1.5823373169666526E-2</v>
      </c>
      <c r="L19" s="10" t="s">
        <v>15</v>
      </c>
      <c r="M19" s="14">
        <f>SUM(J19:L19)</f>
        <v>1.6541837932099068E-2</v>
      </c>
      <c r="N19" s="10">
        <v>5.4379862432148184E-4</v>
      </c>
      <c r="O19" s="10">
        <v>0.29504808113109104</v>
      </c>
      <c r="P19" s="10" t="s">
        <v>15</v>
      </c>
      <c r="Q19" s="14">
        <f>SUM(N19:P19)</f>
        <v>0.29559187975541251</v>
      </c>
      <c r="R19" s="10" t="s">
        <v>15</v>
      </c>
      <c r="S19" s="10">
        <v>0.17831676815382716</v>
      </c>
      <c r="T19" s="10" t="s">
        <v>15</v>
      </c>
      <c r="U19" s="14">
        <f>SUM(R19:T19)</f>
        <v>0.17831676815382716</v>
      </c>
      <c r="V19" s="10" t="s">
        <v>15</v>
      </c>
      <c r="W19" s="10">
        <v>6.0924715771226726E-2</v>
      </c>
      <c r="X19" s="10" t="s">
        <v>15</v>
      </c>
      <c r="Y19" s="14">
        <f>SUM(V19:X19)</f>
        <v>6.0924715771226726E-2</v>
      </c>
      <c r="Z19" s="10">
        <v>1.2649909667013926E-2</v>
      </c>
      <c r="AA19" s="10">
        <v>0.43070565885876422</v>
      </c>
      <c r="AB19" s="10">
        <v>2.5631674894290913E-3</v>
      </c>
      <c r="AC19" s="10">
        <f>SUM(Z19:AB19)</f>
        <v>0.44591873601520721</v>
      </c>
    </row>
    <row r="20" spans="1:64" s="1" customFormat="1" x14ac:dyDescent="0.25">
      <c r="B20" s="57"/>
      <c r="C20" s="4">
        <v>1306</v>
      </c>
      <c r="D20" s="17">
        <v>1.077835047781367E-2</v>
      </c>
      <c r="E20" s="11" t="s">
        <v>15</v>
      </c>
      <c r="F20" s="11" t="s">
        <v>15</v>
      </c>
      <c r="G20" s="11" t="s">
        <v>15</v>
      </c>
      <c r="H20" s="11">
        <v>0.36558630028201788</v>
      </c>
      <c r="I20" s="15">
        <f t="shared" ref="I20:I26" si="19">SUM(D20:H20)</f>
        <v>0.37636465075983155</v>
      </c>
      <c r="J20" s="11">
        <v>7.7956665208492499E-4</v>
      </c>
      <c r="K20" s="11">
        <v>1.4794216277901858E-2</v>
      </c>
      <c r="L20" s="11">
        <v>1.8029296468187108E-3</v>
      </c>
      <c r="M20" s="15">
        <f t="shared" ref="M20:M22" si="20">SUM(J20:L20)</f>
        <v>1.7376712576805495E-2</v>
      </c>
      <c r="N20" s="11" t="s">
        <v>15</v>
      </c>
      <c r="O20" s="11">
        <v>0.15402770840623284</v>
      </c>
      <c r="P20" s="11" t="s">
        <v>15</v>
      </c>
      <c r="Q20" s="15">
        <f t="shared" ref="Q20:Q22" si="21">SUM(N20:P20)</f>
        <v>0.15402770840623284</v>
      </c>
      <c r="R20" s="11">
        <v>7.5018689165311602E-5</v>
      </c>
      <c r="S20" s="11">
        <v>6.8832315578823855E-2</v>
      </c>
      <c r="T20" s="11" t="s">
        <v>15</v>
      </c>
      <c r="U20" s="15">
        <f t="shared" ref="U20:U22" si="22">SUM(R20:T20)</f>
        <v>6.8907334267989173E-2</v>
      </c>
      <c r="V20" s="11" t="s">
        <v>15</v>
      </c>
      <c r="W20" s="11">
        <v>2.7206531586251467E-2</v>
      </c>
      <c r="X20" s="11" t="s">
        <v>15</v>
      </c>
      <c r="Y20" s="15">
        <f t="shared" ref="Y20:Y22" si="23">SUM(V20:X20)</f>
        <v>2.7206531586251467E-2</v>
      </c>
      <c r="Z20" s="11">
        <v>1.4343609841158195E-2</v>
      </c>
      <c r="AA20" s="11">
        <v>0.15519719755669811</v>
      </c>
      <c r="AB20" s="11">
        <v>0.18657625500503319</v>
      </c>
      <c r="AC20" s="11">
        <f t="shared" ref="AC20:AC22" si="24">SUM(Z20:AB20)</f>
        <v>0.35611706240288954</v>
      </c>
    </row>
    <row r="21" spans="1:64" s="1" customFormat="1" x14ac:dyDescent="0.25">
      <c r="B21" s="57"/>
      <c r="C21" s="4">
        <v>2470</v>
      </c>
      <c r="D21" s="17">
        <v>2.2957202790994391E-3</v>
      </c>
      <c r="E21" s="11">
        <v>1.2740858327491323E-3</v>
      </c>
      <c r="F21" s="11" t="s">
        <v>15</v>
      </c>
      <c r="G21" s="11" t="s">
        <v>15</v>
      </c>
      <c r="H21" s="11">
        <v>0.7150071492054576</v>
      </c>
      <c r="I21" s="15">
        <f t="shared" si="19"/>
        <v>0.71857695531730614</v>
      </c>
      <c r="J21" s="11">
        <v>1.0082734039151104E-4</v>
      </c>
      <c r="K21" s="11">
        <v>1.1782849762369185E-3</v>
      </c>
      <c r="L21" s="11">
        <v>4.1609493779507746E-3</v>
      </c>
      <c r="M21" s="15">
        <f t="shared" si="20"/>
        <v>5.4400616945792044E-3</v>
      </c>
      <c r="N21" s="11" t="s">
        <v>15</v>
      </c>
      <c r="O21" s="11">
        <v>7.7914449183198262E-3</v>
      </c>
      <c r="P21" s="11" t="s">
        <v>15</v>
      </c>
      <c r="Q21" s="15">
        <f t="shared" si="21"/>
        <v>7.7914449183198262E-3</v>
      </c>
      <c r="R21" s="11" t="s">
        <v>15</v>
      </c>
      <c r="S21" s="11">
        <v>2.0274124133095369E-3</v>
      </c>
      <c r="T21" s="11" t="s">
        <v>15</v>
      </c>
      <c r="U21" s="15">
        <f t="shared" si="22"/>
        <v>2.0274124133095369E-3</v>
      </c>
      <c r="V21" s="11" t="s">
        <v>15</v>
      </c>
      <c r="W21" s="11">
        <v>1.674211754524955E-4</v>
      </c>
      <c r="X21" s="11" t="s">
        <v>15</v>
      </c>
      <c r="Y21" s="15">
        <f t="shared" si="23"/>
        <v>1.674211754524955E-4</v>
      </c>
      <c r="Z21" s="11">
        <v>2.3367014167402301E-3</v>
      </c>
      <c r="AA21" s="11">
        <v>5.7356833185462711E-3</v>
      </c>
      <c r="AB21" s="11">
        <v>0.25785936625188216</v>
      </c>
      <c r="AC21" s="11">
        <f t="shared" si="24"/>
        <v>0.26593175098716865</v>
      </c>
      <c r="AH21" s="46"/>
    </row>
    <row r="22" spans="1:64" s="1" customFormat="1" ht="15.75" thickBot="1" x14ac:dyDescent="0.3">
      <c r="B22" s="57"/>
      <c r="C22" s="5">
        <v>3003</v>
      </c>
      <c r="D22" s="17">
        <v>4.7457558324354374E-3</v>
      </c>
      <c r="E22" s="11">
        <v>7.5232514962013451E-4</v>
      </c>
      <c r="F22" s="11" t="s">
        <v>15</v>
      </c>
      <c r="G22" s="11" t="s">
        <v>15</v>
      </c>
      <c r="H22" s="11">
        <v>0.80257361564302709</v>
      </c>
      <c r="I22" s="15">
        <f t="shared" si="19"/>
        <v>0.80807169662508271</v>
      </c>
      <c r="J22" s="11" t="s">
        <v>15</v>
      </c>
      <c r="K22" s="11">
        <v>2.2865716594034813E-3</v>
      </c>
      <c r="L22" s="11" t="s">
        <v>15</v>
      </c>
      <c r="M22" s="15">
        <f t="shared" si="20"/>
        <v>2.2865716594034813E-3</v>
      </c>
      <c r="N22" s="11" t="s">
        <v>15</v>
      </c>
      <c r="O22" s="11">
        <v>8.8589681105464991E-3</v>
      </c>
      <c r="P22" s="11" t="s">
        <v>15</v>
      </c>
      <c r="Q22" s="15">
        <f t="shared" si="21"/>
        <v>8.8589681105464991E-3</v>
      </c>
      <c r="R22" s="11" t="s">
        <v>15</v>
      </c>
      <c r="S22" s="11">
        <v>4.071536690173439E-3</v>
      </c>
      <c r="T22" s="11" t="s">
        <v>15</v>
      </c>
      <c r="U22" s="15">
        <f t="shared" si="22"/>
        <v>4.071536690173439E-3</v>
      </c>
      <c r="V22" s="11" t="s">
        <v>15</v>
      </c>
      <c r="W22" s="11">
        <v>3.8254611047606546E-4</v>
      </c>
      <c r="X22" s="11" t="s">
        <v>15</v>
      </c>
      <c r="Y22" s="15">
        <f t="shared" si="23"/>
        <v>3.8254611047606546E-4</v>
      </c>
      <c r="Z22" s="11">
        <v>3.7460691765058853E-3</v>
      </c>
      <c r="AA22" s="11">
        <v>1.6498445223489359E-3</v>
      </c>
      <c r="AB22" s="11">
        <v>0.17093276710546298</v>
      </c>
      <c r="AC22" s="11">
        <f t="shared" si="24"/>
        <v>0.17632868080431779</v>
      </c>
    </row>
    <row r="23" spans="1:64" s="1" customFormat="1" x14ac:dyDescent="0.25">
      <c r="B23" s="58" t="s">
        <v>24</v>
      </c>
      <c r="C23" s="4">
        <v>885</v>
      </c>
      <c r="D23" s="18">
        <v>3.445233815396439E-3</v>
      </c>
      <c r="E23" s="10" t="s">
        <v>15</v>
      </c>
      <c r="F23" s="10">
        <v>7.835046327389826E-2</v>
      </c>
      <c r="G23" s="10">
        <v>1.6238836213017357E-2</v>
      </c>
      <c r="H23" s="10">
        <v>2.1001038901525264E-2</v>
      </c>
      <c r="I23" s="14">
        <f t="shared" si="19"/>
        <v>0.11903557220383731</v>
      </c>
      <c r="J23" s="10">
        <v>9.4306963710465966E-4</v>
      </c>
      <c r="K23" s="10">
        <v>1.7327961655701093E-2</v>
      </c>
      <c r="L23" s="10">
        <v>8.5730066380826245E-4</v>
      </c>
      <c r="M23" s="14">
        <f>SUM(J23:L23)</f>
        <v>1.9128331956614016E-2</v>
      </c>
      <c r="N23" s="10">
        <v>1.797204864481037E-3</v>
      </c>
      <c r="O23" s="10">
        <v>0.26968192164897392</v>
      </c>
      <c r="P23" s="10" t="s">
        <v>15</v>
      </c>
      <c r="Q23" s="14">
        <f>SUM(N23:P23)</f>
        <v>0.27147912651345496</v>
      </c>
      <c r="R23" s="10">
        <v>5.0801855098354855E-4</v>
      </c>
      <c r="S23" s="10">
        <v>0.15872409371222429</v>
      </c>
      <c r="T23" s="10" t="s">
        <v>15</v>
      </c>
      <c r="U23" s="14">
        <f>SUM(R23:T23)</f>
        <v>0.15923211226320783</v>
      </c>
      <c r="V23" s="10" t="s">
        <v>15</v>
      </c>
      <c r="W23" s="10">
        <v>9.3602030838248321E-2</v>
      </c>
      <c r="X23" s="10" t="s">
        <v>15</v>
      </c>
      <c r="Y23" s="14">
        <f>SUM(V23:X23)</f>
        <v>9.3602030838248321E-2</v>
      </c>
      <c r="Z23" s="10">
        <v>1.0834586315439812E-2</v>
      </c>
      <c r="AA23" s="10">
        <v>0.31145411624155706</v>
      </c>
      <c r="AB23" s="10">
        <v>1.5234123667640704E-2</v>
      </c>
      <c r="AC23" s="10">
        <f>SUM(Z23:AB23)</f>
        <v>0.33752282622463758</v>
      </c>
      <c r="AE23" s="13">
        <f>AVERAGE(AA10:AA13)</f>
        <v>0.28931026945996274</v>
      </c>
      <c r="AF23" s="13">
        <f>AVERAGE(O10:O13)</f>
        <v>0.25450028197792535</v>
      </c>
    </row>
    <row r="24" spans="1:64" s="1" customFormat="1" x14ac:dyDescent="0.25">
      <c r="B24" s="59"/>
      <c r="C24" s="4">
        <v>1306</v>
      </c>
      <c r="D24" s="17">
        <v>2.2231331089234276E-2</v>
      </c>
      <c r="E24" s="11">
        <v>8.6937632323085684E-3</v>
      </c>
      <c r="F24" s="11">
        <v>1.8095921708580938E-2</v>
      </c>
      <c r="G24" s="11">
        <v>3.6292902000258412E-3</v>
      </c>
      <c r="H24" s="11">
        <v>2.1008744689766715E-2</v>
      </c>
      <c r="I24" s="15">
        <f t="shared" si="19"/>
        <v>7.3659050919916341E-2</v>
      </c>
      <c r="J24" s="11">
        <v>1.9128117551026065E-3</v>
      </c>
      <c r="K24" s="11">
        <v>6.6597137514044821E-2</v>
      </c>
      <c r="L24" s="11" t="s">
        <v>15</v>
      </c>
      <c r="M24" s="15">
        <f t="shared" ref="M24:M26" si="25">SUM(J24:L24)</f>
        <v>6.8509949269147427E-2</v>
      </c>
      <c r="N24" s="11">
        <v>5.2177849409316154E-4</v>
      </c>
      <c r="O24" s="11">
        <v>0.29661026233862736</v>
      </c>
      <c r="P24" s="11" t="s">
        <v>15</v>
      </c>
      <c r="Q24" s="15">
        <f t="shared" ref="Q24:Q26" si="26">SUM(N24:P24)</f>
        <v>0.29713204083272055</v>
      </c>
      <c r="R24" s="11">
        <v>3.1341667017101076E-4</v>
      </c>
      <c r="S24" s="11">
        <v>0.14466118270782452</v>
      </c>
      <c r="T24" s="11" t="s">
        <v>15</v>
      </c>
      <c r="U24" s="15">
        <f t="shared" ref="U24:U26" si="27">SUM(R24:T24)</f>
        <v>0.14497459937799553</v>
      </c>
      <c r="V24" s="11" t="s">
        <v>15</v>
      </c>
      <c r="W24" s="11">
        <v>6.0786761567138012E-2</v>
      </c>
      <c r="X24" s="11" t="s">
        <v>15</v>
      </c>
      <c r="Y24" s="15">
        <f t="shared" ref="Y24:Y26" si="28">SUM(V24:X24)</f>
        <v>6.0786761567138012E-2</v>
      </c>
      <c r="Z24" s="11">
        <v>2.6758978067959623E-2</v>
      </c>
      <c r="AA24" s="11">
        <v>0.32397266819773068</v>
      </c>
      <c r="AB24" s="11">
        <v>4.20595176739187E-3</v>
      </c>
      <c r="AC24" s="11">
        <f t="shared" ref="AC24:AC26" si="29">SUM(Z24:AB24)</f>
        <v>0.35493759803308217</v>
      </c>
      <c r="AE24" s="9">
        <f>STDEV(AA23:AA26)</f>
        <v>3.7801293194501623E-2</v>
      </c>
      <c r="AF24" s="9">
        <f>STDEV(O10:O13)</f>
        <v>3.5260788708897005E-2</v>
      </c>
    </row>
    <row r="25" spans="1:64" s="1" customFormat="1" ht="15.75" thickBot="1" x14ac:dyDescent="0.3">
      <c r="B25" s="59"/>
      <c r="C25" s="4">
        <v>2470</v>
      </c>
      <c r="D25" s="17">
        <v>4.2567601522761962E-2</v>
      </c>
      <c r="E25" s="11">
        <v>2.7133858257171524E-2</v>
      </c>
      <c r="F25" s="11" t="s">
        <v>15</v>
      </c>
      <c r="G25" s="11" t="s">
        <v>15</v>
      </c>
      <c r="H25" s="11">
        <v>0.18588342250545312</v>
      </c>
      <c r="I25" s="15">
        <f t="shared" si="19"/>
        <v>0.25558488228538662</v>
      </c>
      <c r="J25" s="11">
        <v>9.1747080489320296E-4</v>
      </c>
      <c r="K25" s="11">
        <v>5.8085988234387397E-2</v>
      </c>
      <c r="L25" s="11" t="s">
        <v>15</v>
      </c>
      <c r="M25" s="15">
        <f t="shared" si="25"/>
        <v>5.9003459039280601E-2</v>
      </c>
      <c r="N25" s="11" t="s">
        <v>15</v>
      </c>
      <c r="O25" s="11">
        <v>0.23237644133904559</v>
      </c>
      <c r="P25" s="11" t="s">
        <v>15</v>
      </c>
      <c r="Q25" s="15">
        <f t="shared" si="26"/>
        <v>0.23237644133904559</v>
      </c>
      <c r="R25" s="11" t="s">
        <v>15</v>
      </c>
      <c r="S25" s="11">
        <v>9.6116051281643883E-2</v>
      </c>
      <c r="T25" s="11" t="s">
        <v>15</v>
      </c>
      <c r="U25" s="15">
        <f t="shared" si="27"/>
        <v>9.6116051281643883E-2</v>
      </c>
      <c r="V25" s="11" t="s">
        <v>15</v>
      </c>
      <c r="W25" s="11">
        <v>2.899103747510659E-2</v>
      </c>
      <c r="X25" s="11" t="s">
        <v>15</v>
      </c>
      <c r="Y25" s="15">
        <f t="shared" si="28"/>
        <v>2.899103747510659E-2</v>
      </c>
      <c r="Z25" s="11">
        <v>3.5241020579897794E-2</v>
      </c>
      <c r="AA25" s="11">
        <v>0.28306010022779332</v>
      </c>
      <c r="AB25" s="11">
        <v>9.6270077718456464E-3</v>
      </c>
      <c r="AC25" s="11">
        <f t="shared" si="29"/>
        <v>0.32792812857953679</v>
      </c>
    </row>
    <row r="26" spans="1:64" s="1" customFormat="1" ht="15.75" thickBot="1" x14ac:dyDescent="0.3">
      <c r="B26" s="60"/>
      <c r="C26" s="5">
        <v>3003</v>
      </c>
      <c r="D26" s="19">
        <v>9.1371564345060538E-2</v>
      </c>
      <c r="E26" s="12">
        <v>3.3616692274154321E-2</v>
      </c>
      <c r="F26" s="12" t="s">
        <v>15</v>
      </c>
      <c r="G26" s="12" t="s">
        <v>15</v>
      </c>
      <c r="H26" s="12">
        <v>0.13002813417330314</v>
      </c>
      <c r="I26" s="16">
        <f t="shared" si="19"/>
        <v>0.25501639079251803</v>
      </c>
      <c r="J26" s="12">
        <v>2.3891741913623192E-3</v>
      </c>
      <c r="K26" s="12">
        <v>4.3263676574388364E-2</v>
      </c>
      <c r="L26" s="12" t="s">
        <v>15</v>
      </c>
      <c r="M26" s="16">
        <f t="shared" si="25"/>
        <v>4.565285076575068E-2</v>
      </c>
      <c r="N26" s="12" t="s">
        <v>15</v>
      </c>
      <c r="O26" s="12">
        <v>0.21933250258505457</v>
      </c>
      <c r="P26" s="12" t="s">
        <v>15</v>
      </c>
      <c r="Q26" s="16">
        <f t="shared" si="26"/>
        <v>0.21933250258505457</v>
      </c>
      <c r="R26" s="12" t="s">
        <v>15</v>
      </c>
      <c r="S26" s="12">
        <v>9.6941131008119463E-2</v>
      </c>
      <c r="T26" s="12" t="s">
        <v>15</v>
      </c>
      <c r="U26" s="16">
        <f t="shared" si="27"/>
        <v>9.6941131008119463E-2</v>
      </c>
      <c r="V26" s="12" t="s">
        <v>15</v>
      </c>
      <c r="W26" s="12">
        <v>5.6163437812246662E-2</v>
      </c>
      <c r="X26" s="12" t="s">
        <v>15</v>
      </c>
      <c r="Y26" s="16">
        <f t="shared" si="28"/>
        <v>5.6163437812246662E-2</v>
      </c>
      <c r="Z26" s="12">
        <v>8.2456935586344607E-2</v>
      </c>
      <c r="AA26" s="12">
        <v>0.23875419317277002</v>
      </c>
      <c r="AB26" s="12">
        <v>5.6825582771959935E-3</v>
      </c>
      <c r="AC26" s="12">
        <f t="shared" si="29"/>
        <v>0.32689368703631061</v>
      </c>
      <c r="AF26" s="53" t="s">
        <v>25</v>
      </c>
      <c r="AG26" s="61" t="s">
        <v>26</v>
      </c>
      <c r="AH26" s="51" t="s">
        <v>1</v>
      </c>
      <c r="AI26" s="52"/>
      <c r="AJ26" s="52"/>
      <c r="AK26" s="52"/>
      <c r="AL26" s="52"/>
      <c r="AM26" s="53"/>
      <c r="AN26" s="51" t="s">
        <v>2</v>
      </c>
      <c r="AO26" s="52"/>
      <c r="AP26" s="52"/>
      <c r="AQ26" s="53"/>
      <c r="AR26" s="51" t="s">
        <v>3</v>
      </c>
      <c r="AS26" s="52"/>
      <c r="AT26" s="52"/>
      <c r="AU26" s="52"/>
      <c r="AW26" s="53" t="s">
        <v>25</v>
      </c>
      <c r="AX26" s="53" t="s">
        <v>26</v>
      </c>
      <c r="AY26" s="51" t="s">
        <v>4</v>
      </c>
      <c r="AZ26" s="52"/>
      <c r="BA26" s="52"/>
      <c r="BB26" s="53"/>
      <c r="BC26" s="51" t="s">
        <v>5</v>
      </c>
      <c r="BD26" s="52"/>
      <c r="BE26" s="52"/>
      <c r="BF26" s="53"/>
      <c r="BG26" s="51" t="s">
        <v>6</v>
      </c>
      <c r="BH26" s="52"/>
      <c r="BI26" s="52"/>
      <c r="BJ26" s="52"/>
    </row>
    <row r="27" spans="1:64" s="1" customFormat="1" x14ac:dyDescent="0.25">
      <c r="AF27" s="55"/>
      <c r="AG27" s="62"/>
      <c r="AH27" s="6" t="s">
        <v>8</v>
      </c>
      <c r="AI27" s="54" t="s">
        <v>9</v>
      </c>
      <c r="AJ27" s="54"/>
      <c r="AK27" s="54"/>
      <c r="AL27" s="2" t="s">
        <v>10</v>
      </c>
      <c r="AM27" s="4" t="s">
        <v>27</v>
      </c>
      <c r="AN27" s="6" t="s">
        <v>8</v>
      </c>
      <c r="AO27" s="2" t="s">
        <v>9</v>
      </c>
      <c r="AP27" s="2" t="s">
        <v>10</v>
      </c>
      <c r="AQ27" s="4" t="s">
        <v>27</v>
      </c>
      <c r="AR27" s="2" t="s">
        <v>8</v>
      </c>
      <c r="AS27" s="2" t="s">
        <v>9</v>
      </c>
      <c r="AT27" s="2" t="s">
        <v>10</v>
      </c>
      <c r="AU27" s="2" t="s">
        <v>27</v>
      </c>
      <c r="AW27" s="55"/>
      <c r="AX27" s="55"/>
      <c r="AY27" s="6" t="s">
        <v>8</v>
      </c>
      <c r="AZ27" s="2" t="s">
        <v>9</v>
      </c>
      <c r="BA27" s="2" t="s">
        <v>10</v>
      </c>
      <c r="BB27" s="4" t="s">
        <v>27</v>
      </c>
      <c r="BC27" s="2" t="s">
        <v>8</v>
      </c>
      <c r="BD27" s="2" t="s">
        <v>9</v>
      </c>
      <c r="BE27" s="2" t="s">
        <v>10</v>
      </c>
      <c r="BF27" s="2" t="s">
        <v>27</v>
      </c>
      <c r="BG27" s="6" t="s">
        <v>8</v>
      </c>
      <c r="BH27" s="2" t="s">
        <v>9</v>
      </c>
      <c r="BI27" s="2" t="s">
        <v>10</v>
      </c>
      <c r="BJ27" s="2" t="s">
        <v>27</v>
      </c>
    </row>
    <row r="28" spans="1:64" s="1" customFormat="1" ht="30.75" thickBot="1" x14ac:dyDescent="0.3">
      <c r="A28" s="1" t="s">
        <v>55</v>
      </c>
      <c r="AF28" s="56"/>
      <c r="AG28" s="63"/>
      <c r="AH28" s="7"/>
      <c r="AI28" s="20" t="s">
        <v>11</v>
      </c>
      <c r="AJ28" s="20" t="s">
        <v>12</v>
      </c>
      <c r="AK28" s="20" t="s">
        <v>13</v>
      </c>
      <c r="AL28" s="3"/>
      <c r="AM28" s="5"/>
      <c r="AN28" s="7"/>
      <c r="AO28" s="3"/>
      <c r="AP28" s="3"/>
      <c r="AQ28" s="5"/>
      <c r="AR28" s="3"/>
      <c r="AS28" s="3"/>
      <c r="AT28" s="3"/>
      <c r="AU28" s="3"/>
      <c r="AW28" s="56"/>
      <c r="AX28" s="56"/>
      <c r="AY28" s="7"/>
      <c r="AZ28" s="3"/>
      <c r="BA28" s="3"/>
      <c r="BB28" s="5"/>
      <c r="BC28" s="3"/>
      <c r="BD28" s="3"/>
      <c r="BE28" s="3"/>
      <c r="BF28" s="3"/>
      <c r="BG28" s="7"/>
      <c r="BH28" s="3"/>
      <c r="BI28" s="3"/>
      <c r="BJ28" s="3"/>
    </row>
    <row r="29" spans="1:64" s="1" customFormat="1" x14ac:dyDescent="0.25">
      <c r="B29" s="1" t="s">
        <v>35</v>
      </c>
      <c r="AF29" s="58" t="s">
        <v>23</v>
      </c>
      <c r="AG29" s="4">
        <v>885</v>
      </c>
      <c r="AH29" s="21">
        <f>ROUND(AH6,2)</f>
        <v>0.3</v>
      </c>
      <c r="AI29" s="21">
        <f t="shared" ref="AI29:AT29" si="30">ROUND(AI6,2)</f>
        <v>0</v>
      </c>
      <c r="AJ29" s="21">
        <f t="shared" si="30"/>
        <v>0</v>
      </c>
      <c r="AK29" s="21">
        <f t="shared" si="30"/>
        <v>0</v>
      </c>
      <c r="AL29" s="21">
        <f t="shared" si="30"/>
        <v>0</v>
      </c>
      <c r="AM29" s="41">
        <f t="shared" si="30"/>
        <v>0.27</v>
      </c>
      <c r="AN29" s="21">
        <f t="shared" si="30"/>
        <v>7.0000000000000007E-2</v>
      </c>
      <c r="AO29" s="21">
        <f t="shared" si="30"/>
        <v>1.58</v>
      </c>
      <c r="AP29" s="21">
        <f t="shared" si="30"/>
        <v>0</v>
      </c>
      <c r="AQ29" s="41">
        <f t="shared" si="30"/>
        <v>1.65</v>
      </c>
      <c r="AR29" s="21">
        <f t="shared" si="30"/>
        <v>0.05</v>
      </c>
      <c r="AS29" s="21">
        <f t="shared" si="30"/>
        <v>29.5</v>
      </c>
      <c r="AT29" s="40">
        <f t="shared" si="30"/>
        <v>0</v>
      </c>
      <c r="AU29" s="41">
        <v>29.559187975541253</v>
      </c>
      <c r="AW29" s="57" t="s">
        <v>23</v>
      </c>
      <c r="AX29" s="4">
        <v>885</v>
      </c>
      <c r="AY29" s="21">
        <f>ROUND(AY6,2)</f>
        <v>0</v>
      </c>
      <c r="AZ29" s="21">
        <f t="shared" ref="AZ29:BJ29" si="31">ROUND(AZ6,2)</f>
        <v>17.829999999999998</v>
      </c>
      <c r="BA29" s="21">
        <f t="shared" si="31"/>
        <v>0</v>
      </c>
      <c r="BB29" s="41">
        <f t="shared" si="31"/>
        <v>17.829999999999998</v>
      </c>
      <c r="BC29" s="21">
        <f t="shared" si="31"/>
        <v>0</v>
      </c>
      <c r="BD29" s="21">
        <f t="shared" si="31"/>
        <v>6.09</v>
      </c>
      <c r="BE29" s="21">
        <f t="shared" si="31"/>
        <v>0</v>
      </c>
      <c r="BF29" s="41">
        <f t="shared" si="31"/>
        <v>6.09</v>
      </c>
      <c r="BG29" s="21">
        <f t="shared" si="31"/>
        <v>1.26</v>
      </c>
      <c r="BH29" s="21">
        <f t="shared" si="31"/>
        <v>43.07</v>
      </c>
      <c r="BI29" s="21">
        <f t="shared" si="31"/>
        <v>0.26</v>
      </c>
      <c r="BJ29" s="40">
        <f t="shared" si="31"/>
        <v>44.59</v>
      </c>
      <c r="BL29" s="39">
        <f t="shared" ref="BL29:BL36" si="32">SUM(AH29:AL29,AN29:AP29,AR29:AT29,AY29:BA29,BC29:BE29,BG29:BI29)</f>
        <v>100.01</v>
      </c>
    </row>
    <row r="30" spans="1:64" s="1" customFormat="1" x14ac:dyDescent="0.25">
      <c r="F30" s="1" t="s">
        <v>36</v>
      </c>
      <c r="I30" s="1" t="s">
        <v>37</v>
      </c>
      <c r="AF30" s="57"/>
      <c r="AG30" s="4">
        <v>1306</v>
      </c>
      <c r="AH30" s="23">
        <f t="shared" ref="AH30:AH36" si="33">ROUND(AH7,2)</f>
        <v>1.08</v>
      </c>
      <c r="AI30" s="24">
        <f t="shared" ref="AI30:AT30" si="34">ROUND(AI7,2)</f>
        <v>0</v>
      </c>
      <c r="AJ30" s="24">
        <f t="shared" si="34"/>
        <v>0</v>
      </c>
      <c r="AK30" s="24">
        <f t="shared" si="34"/>
        <v>0</v>
      </c>
      <c r="AL30" s="24">
        <f t="shared" si="34"/>
        <v>36.56</v>
      </c>
      <c r="AM30" s="43">
        <f t="shared" si="34"/>
        <v>37.64</v>
      </c>
      <c r="AN30" s="24">
        <f t="shared" si="34"/>
        <v>0.08</v>
      </c>
      <c r="AO30" s="24">
        <f t="shared" si="34"/>
        <v>1.48</v>
      </c>
      <c r="AP30" s="24">
        <f t="shared" si="34"/>
        <v>0.18</v>
      </c>
      <c r="AQ30" s="43">
        <f t="shared" si="34"/>
        <v>1.74</v>
      </c>
      <c r="AR30" s="24">
        <f t="shared" si="34"/>
        <v>0</v>
      </c>
      <c r="AS30" s="24">
        <f t="shared" si="34"/>
        <v>15.4</v>
      </c>
      <c r="AT30" s="42">
        <f t="shared" si="34"/>
        <v>0</v>
      </c>
      <c r="AU30" s="43">
        <v>15.402770840623283</v>
      </c>
      <c r="AW30" s="57"/>
      <c r="AX30" s="4">
        <v>1306</v>
      </c>
      <c r="AY30" s="24">
        <f t="shared" ref="AY30:AY36" si="35">ROUND(AY7,2)</f>
        <v>0.01</v>
      </c>
      <c r="AZ30" s="24">
        <f t="shared" ref="AZ30:BJ30" si="36">ROUND(AZ7,2)</f>
        <v>6.88</v>
      </c>
      <c r="BA30" s="24">
        <f t="shared" si="36"/>
        <v>0</v>
      </c>
      <c r="BB30" s="43">
        <f t="shared" si="36"/>
        <v>6.89</v>
      </c>
      <c r="BC30" s="24">
        <f t="shared" si="36"/>
        <v>0</v>
      </c>
      <c r="BD30" s="24">
        <f t="shared" si="36"/>
        <v>2.72</v>
      </c>
      <c r="BE30" s="24">
        <f t="shared" si="36"/>
        <v>0</v>
      </c>
      <c r="BF30" s="43">
        <f t="shared" si="36"/>
        <v>2.72</v>
      </c>
      <c r="BG30" s="24">
        <f t="shared" si="36"/>
        <v>1.43</v>
      </c>
      <c r="BH30" s="24">
        <f t="shared" si="36"/>
        <v>15.52</v>
      </c>
      <c r="BI30" s="24">
        <f t="shared" si="36"/>
        <v>18.66</v>
      </c>
      <c r="BJ30" s="42">
        <f t="shared" si="36"/>
        <v>35.61</v>
      </c>
      <c r="BL30" s="39">
        <f t="shared" si="32"/>
        <v>100</v>
      </c>
    </row>
    <row r="31" spans="1:64" s="1" customFormat="1" x14ac:dyDescent="0.25">
      <c r="E31" s="1" t="s">
        <v>38</v>
      </c>
      <c r="F31" s="1" t="s">
        <v>39</v>
      </c>
      <c r="G31" s="1" t="s">
        <v>1</v>
      </c>
      <c r="H31" s="1" t="s">
        <v>9</v>
      </c>
      <c r="L31" s="1" t="s">
        <v>2</v>
      </c>
      <c r="O31" s="1" t="s">
        <v>3</v>
      </c>
      <c r="R31" s="1" t="s">
        <v>4</v>
      </c>
      <c r="U31" s="1" t="s">
        <v>5</v>
      </c>
      <c r="X31" s="1" t="s">
        <v>6</v>
      </c>
      <c r="Y31" s="1" t="s">
        <v>40</v>
      </c>
      <c r="AF31" s="57"/>
      <c r="AG31" s="4">
        <v>2470</v>
      </c>
      <c r="AH31" s="23">
        <f t="shared" si="33"/>
        <v>0.23</v>
      </c>
      <c r="AI31" s="24">
        <f t="shared" ref="AI31:AT31" si="37">ROUND(AI8,2)</f>
        <v>0.13</v>
      </c>
      <c r="AJ31" s="24">
        <f t="shared" si="37"/>
        <v>0</v>
      </c>
      <c r="AK31" s="24">
        <f t="shared" si="37"/>
        <v>0</v>
      </c>
      <c r="AL31" s="24">
        <f t="shared" si="37"/>
        <v>71.5</v>
      </c>
      <c r="AM31" s="43">
        <f t="shared" si="37"/>
        <v>71.86</v>
      </c>
      <c r="AN31" s="24">
        <f t="shared" si="37"/>
        <v>0.01</v>
      </c>
      <c r="AO31" s="24">
        <f t="shared" si="37"/>
        <v>0.12</v>
      </c>
      <c r="AP31" s="24">
        <f t="shared" si="37"/>
        <v>0.42</v>
      </c>
      <c r="AQ31" s="43">
        <f t="shared" si="37"/>
        <v>0.54</v>
      </c>
      <c r="AR31" s="24">
        <f t="shared" si="37"/>
        <v>0</v>
      </c>
      <c r="AS31" s="24">
        <f t="shared" si="37"/>
        <v>0.78</v>
      </c>
      <c r="AT31" s="42">
        <f t="shared" si="37"/>
        <v>0</v>
      </c>
      <c r="AU31" s="43">
        <v>0.77914449183198264</v>
      </c>
      <c r="AW31" s="57"/>
      <c r="AX31" s="4">
        <v>2470</v>
      </c>
      <c r="AY31" s="24">
        <f t="shared" si="35"/>
        <v>0</v>
      </c>
      <c r="AZ31" s="24">
        <f t="shared" ref="AZ31:BJ31" si="38">ROUND(AZ8,2)</f>
        <v>0.2</v>
      </c>
      <c r="BA31" s="24">
        <f t="shared" si="38"/>
        <v>0</v>
      </c>
      <c r="BB31" s="43">
        <f t="shared" si="38"/>
        <v>0.2</v>
      </c>
      <c r="BC31" s="24">
        <f t="shared" si="38"/>
        <v>0</v>
      </c>
      <c r="BD31" s="24">
        <f t="shared" si="38"/>
        <v>0.02</v>
      </c>
      <c r="BE31" s="24">
        <f t="shared" si="38"/>
        <v>0</v>
      </c>
      <c r="BF31" s="43">
        <f t="shared" si="38"/>
        <v>0.02</v>
      </c>
      <c r="BG31" s="24">
        <f t="shared" si="38"/>
        <v>0.23</v>
      </c>
      <c r="BH31" s="24">
        <f t="shared" si="38"/>
        <v>0.56999999999999995</v>
      </c>
      <c r="BI31" s="24">
        <f t="shared" si="38"/>
        <v>25.79</v>
      </c>
      <c r="BJ31" s="42">
        <f t="shared" si="38"/>
        <v>26.59</v>
      </c>
      <c r="BL31" s="39">
        <f t="shared" si="32"/>
        <v>100</v>
      </c>
    </row>
    <row r="32" spans="1:64" s="1" customFormat="1" ht="15.75" thickBot="1" x14ac:dyDescent="0.3">
      <c r="B32" s="1" t="s">
        <v>41</v>
      </c>
      <c r="C32" s="1" t="s">
        <v>7</v>
      </c>
      <c r="G32" s="1" t="s">
        <v>8</v>
      </c>
      <c r="H32" s="1" t="s">
        <v>42</v>
      </c>
      <c r="I32" s="1" t="s">
        <v>43</v>
      </c>
      <c r="J32" s="1" t="s">
        <v>44</v>
      </c>
      <c r="K32" s="1" t="s">
        <v>10</v>
      </c>
      <c r="L32" s="1" t="s">
        <v>8</v>
      </c>
      <c r="M32" s="1" t="s">
        <v>9</v>
      </c>
      <c r="N32" s="1" t="s">
        <v>10</v>
      </c>
      <c r="O32" s="1" t="s">
        <v>8</v>
      </c>
      <c r="P32" s="1" t="s">
        <v>9</v>
      </c>
      <c r="Q32" s="1" t="s">
        <v>10</v>
      </c>
      <c r="R32" s="1" t="s">
        <v>8</v>
      </c>
      <c r="S32" s="1" t="s">
        <v>9</v>
      </c>
      <c r="T32" s="1" t="s">
        <v>10</v>
      </c>
      <c r="U32" s="1" t="s">
        <v>8</v>
      </c>
      <c r="V32" s="1" t="s">
        <v>9</v>
      </c>
      <c r="W32" s="1" t="s">
        <v>10</v>
      </c>
      <c r="X32" s="1" t="s">
        <v>8</v>
      </c>
      <c r="Y32" s="1" t="s">
        <v>9</v>
      </c>
      <c r="Z32" s="1" t="s">
        <v>10</v>
      </c>
      <c r="AF32" s="60"/>
      <c r="AG32" s="5">
        <v>3003</v>
      </c>
      <c r="AH32" s="23">
        <f t="shared" si="33"/>
        <v>0.47</v>
      </c>
      <c r="AI32" s="24">
        <f t="shared" ref="AI32:AT32" si="39">ROUND(AI9,2)</f>
        <v>0.08</v>
      </c>
      <c r="AJ32" s="24">
        <f t="shared" si="39"/>
        <v>0</v>
      </c>
      <c r="AK32" s="24">
        <f t="shared" si="39"/>
        <v>0</v>
      </c>
      <c r="AL32" s="24">
        <f t="shared" si="39"/>
        <v>80.260000000000005</v>
      </c>
      <c r="AM32" s="43">
        <f t="shared" si="39"/>
        <v>80.81</v>
      </c>
      <c r="AN32" s="24">
        <f t="shared" si="39"/>
        <v>0</v>
      </c>
      <c r="AO32" s="24">
        <f t="shared" si="39"/>
        <v>0.23</v>
      </c>
      <c r="AP32" s="24">
        <f t="shared" si="39"/>
        <v>0</v>
      </c>
      <c r="AQ32" s="43">
        <f t="shared" si="39"/>
        <v>0.23</v>
      </c>
      <c r="AR32" s="24">
        <f t="shared" si="39"/>
        <v>0</v>
      </c>
      <c r="AS32" s="24">
        <f t="shared" si="39"/>
        <v>0.89</v>
      </c>
      <c r="AT32" s="42">
        <f t="shared" si="39"/>
        <v>0</v>
      </c>
      <c r="AU32" s="43">
        <v>0.8858968110546499</v>
      </c>
      <c r="AW32" s="57"/>
      <c r="AX32" s="5">
        <v>3003</v>
      </c>
      <c r="AY32" s="24">
        <f t="shared" si="35"/>
        <v>0</v>
      </c>
      <c r="AZ32" s="24">
        <f t="shared" ref="AZ32:BJ32" si="40">ROUND(AZ9,2)</f>
        <v>0.41</v>
      </c>
      <c r="BA32" s="24">
        <f t="shared" si="40"/>
        <v>0</v>
      </c>
      <c r="BB32" s="43">
        <f t="shared" si="40"/>
        <v>0.41</v>
      </c>
      <c r="BC32" s="24">
        <f t="shared" si="40"/>
        <v>0</v>
      </c>
      <c r="BD32" s="24">
        <f t="shared" si="40"/>
        <v>0.04</v>
      </c>
      <c r="BE32" s="24">
        <f t="shared" si="40"/>
        <v>0</v>
      </c>
      <c r="BF32" s="43">
        <f t="shared" si="40"/>
        <v>0.04</v>
      </c>
      <c r="BG32" s="24">
        <f t="shared" si="40"/>
        <v>0.37</v>
      </c>
      <c r="BH32" s="24">
        <f t="shared" si="40"/>
        <v>0.16</v>
      </c>
      <c r="BI32" s="24">
        <f t="shared" si="40"/>
        <v>17.09</v>
      </c>
      <c r="BJ32" s="42">
        <f t="shared" si="40"/>
        <v>17.63</v>
      </c>
      <c r="BL32" s="39">
        <f t="shared" si="32"/>
        <v>100.00000000000001</v>
      </c>
    </row>
    <row r="33" spans="2:64" s="1" customFormat="1" x14ac:dyDescent="0.25">
      <c r="B33" s="1" t="s">
        <v>45</v>
      </c>
      <c r="C33" s="1" t="s">
        <v>20</v>
      </c>
      <c r="D33" s="1" t="s">
        <v>46</v>
      </c>
      <c r="E33" s="1">
        <v>9.6300000000000008</v>
      </c>
      <c r="F33" s="1">
        <v>498797818</v>
      </c>
      <c r="G33" s="39">
        <v>23.987423047612584</v>
      </c>
      <c r="H33" s="39">
        <v>0.40304479076483196</v>
      </c>
      <c r="I33" s="39"/>
      <c r="J33" s="39"/>
      <c r="K33" s="39"/>
      <c r="L33" s="39">
        <v>6.1746394563628106</v>
      </c>
      <c r="M33" s="39">
        <v>1.4827247109891675</v>
      </c>
      <c r="N33" s="39"/>
      <c r="O33" s="39">
        <v>9.699881900444133</v>
      </c>
      <c r="P33" s="39">
        <v>12.16840477054952</v>
      </c>
      <c r="Q33" s="39"/>
      <c r="R33" s="39">
        <v>1.0967852186586942</v>
      </c>
      <c r="S33" s="39">
        <v>6.3021173405989144</v>
      </c>
      <c r="T33" s="39"/>
      <c r="U33" s="39"/>
      <c r="V33" s="39">
        <v>2.6404753385090429</v>
      </c>
      <c r="W33" s="39"/>
      <c r="X33" s="39">
        <v>26.974118925426449</v>
      </c>
      <c r="Y33" s="39">
        <v>9.0703845000838719</v>
      </c>
      <c r="Z33" s="39"/>
      <c r="AF33" s="58" t="s">
        <v>24</v>
      </c>
      <c r="AG33" s="4">
        <v>885</v>
      </c>
      <c r="AH33" s="26">
        <f t="shared" si="33"/>
        <v>0.34</v>
      </c>
      <c r="AI33" s="21">
        <f t="shared" ref="AI33:AT33" si="41">ROUND(AI10,2)</f>
        <v>0</v>
      </c>
      <c r="AJ33" s="21">
        <f t="shared" si="41"/>
        <v>7.84</v>
      </c>
      <c r="AK33" s="21">
        <f t="shared" si="41"/>
        <v>1.62</v>
      </c>
      <c r="AL33" s="21">
        <f t="shared" si="41"/>
        <v>2.1</v>
      </c>
      <c r="AM33" s="41">
        <f t="shared" si="41"/>
        <v>11.9</v>
      </c>
      <c r="AN33" s="21">
        <f t="shared" si="41"/>
        <v>0.09</v>
      </c>
      <c r="AO33" s="21">
        <f t="shared" si="41"/>
        <v>1.73</v>
      </c>
      <c r="AP33" s="21">
        <f t="shared" si="41"/>
        <v>0.09</v>
      </c>
      <c r="AQ33" s="41">
        <f t="shared" si="41"/>
        <v>1.91</v>
      </c>
      <c r="AR33" s="21">
        <f t="shared" si="41"/>
        <v>0.18</v>
      </c>
      <c r="AS33" s="21">
        <f t="shared" si="41"/>
        <v>26.97</v>
      </c>
      <c r="AT33" s="40">
        <f t="shared" si="41"/>
        <v>0</v>
      </c>
      <c r="AU33" s="41">
        <v>27.147912651345496</v>
      </c>
      <c r="AW33" s="58" t="s">
        <v>24</v>
      </c>
      <c r="AX33" s="4">
        <v>885</v>
      </c>
      <c r="AY33" s="21">
        <f t="shared" si="35"/>
        <v>0.05</v>
      </c>
      <c r="AZ33" s="21">
        <f t="shared" ref="AZ33:BJ33" si="42">ROUND(AZ10,2)</f>
        <v>15.87</v>
      </c>
      <c r="BA33" s="21">
        <f t="shared" si="42"/>
        <v>0</v>
      </c>
      <c r="BB33" s="41">
        <f t="shared" si="42"/>
        <v>15.92</v>
      </c>
      <c r="BC33" s="21">
        <f t="shared" si="42"/>
        <v>0</v>
      </c>
      <c r="BD33" s="21">
        <f t="shared" si="42"/>
        <v>9.36</v>
      </c>
      <c r="BE33" s="21">
        <f t="shared" si="42"/>
        <v>0</v>
      </c>
      <c r="BF33" s="41">
        <f t="shared" si="42"/>
        <v>9.36</v>
      </c>
      <c r="BG33" s="21">
        <f t="shared" si="42"/>
        <v>1.08</v>
      </c>
      <c r="BH33" s="21">
        <f t="shared" si="42"/>
        <v>31.15</v>
      </c>
      <c r="BI33" s="21">
        <f t="shared" si="42"/>
        <v>1.52</v>
      </c>
      <c r="BJ33" s="40">
        <f t="shared" si="42"/>
        <v>33.75</v>
      </c>
      <c r="BL33" s="39">
        <f t="shared" si="32"/>
        <v>99.99</v>
      </c>
    </row>
    <row r="34" spans="2:64" s="1" customFormat="1" x14ac:dyDescent="0.25">
      <c r="B34" s="1" t="s">
        <v>47</v>
      </c>
      <c r="C34" s="1" t="s">
        <v>21</v>
      </c>
      <c r="D34" s="1" t="s">
        <v>46</v>
      </c>
      <c r="E34" s="1">
        <v>9.6300000000000008</v>
      </c>
      <c r="F34" s="1">
        <v>439313465</v>
      </c>
      <c r="G34" s="39">
        <v>38.296079902378935</v>
      </c>
      <c r="H34" s="39">
        <v>0.7210672345875172</v>
      </c>
      <c r="I34" s="39"/>
      <c r="J34" s="39"/>
      <c r="K34" s="39">
        <v>5.1987845616381385</v>
      </c>
      <c r="L34" s="39">
        <v>4.5799865659845116</v>
      </c>
      <c r="M34" s="39">
        <v>1.9198768437918758</v>
      </c>
      <c r="N34" s="39"/>
      <c r="O34" s="39">
        <v>4.2446700897139067</v>
      </c>
      <c r="P34" s="39">
        <v>7.6957865562091001</v>
      </c>
      <c r="Q34" s="39"/>
      <c r="R34" s="39">
        <v>0.5064845437051142</v>
      </c>
      <c r="S34" s="39">
        <v>2.0920771245569414</v>
      </c>
      <c r="T34" s="39"/>
      <c r="U34" s="39">
        <v>0.35790531641736451</v>
      </c>
      <c r="V34" s="39">
        <v>1.3921537617285429</v>
      </c>
      <c r="W34" s="39"/>
      <c r="X34" s="39">
        <v>26.580738257863906</v>
      </c>
      <c r="Y34" s="39">
        <v>4.6728588422063444</v>
      </c>
      <c r="Z34" s="39">
        <v>1.7415303992177982</v>
      </c>
      <c r="AF34" s="59"/>
      <c r="AG34" s="4">
        <v>1306</v>
      </c>
      <c r="AH34" s="23">
        <f t="shared" si="33"/>
        <v>2.2200000000000002</v>
      </c>
      <c r="AI34" s="24">
        <f t="shared" ref="AI34:AT34" si="43">ROUND(AI11,2)</f>
        <v>0.87</v>
      </c>
      <c r="AJ34" s="24">
        <f t="shared" si="43"/>
        <v>1.81</v>
      </c>
      <c r="AK34" s="24">
        <f t="shared" si="43"/>
        <v>0.36</v>
      </c>
      <c r="AL34" s="24">
        <f t="shared" si="43"/>
        <v>2.1</v>
      </c>
      <c r="AM34" s="43">
        <f t="shared" si="43"/>
        <v>7.37</v>
      </c>
      <c r="AN34" s="24">
        <f t="shared" si="43"/>
        <v>0.19</v>
      </c>
      <c r="AO34" s="24">
        <f t="shared" si="43"/>
        <v>6.66</v>
      </c>
      <c r="AP34" s="24">
        <f t="shared" si="43"/>
        <v>0</v>
      </c>
      <c r="AQ34" s="43">
        <f t="shared" si="43"/>
        <v>6.85</v>
      </c>
      <c r="AR34" s="24">
        <f t="shared" si="43"/>
        <v>0.05</v>
      </c>
      <c r="AS34" s="24">
        <f t="shared" si="43"/>
        <v>29.66</v>
      </c>
      <c r="AT34" s="42">
        <f t="shared" si="43"/>
        <v>0</v>
      </c>
      <c r="AU34" s="43">
        <v>29.713204083272053</v>
      </c>
      <c r="AW34" s="59"/>
      <c r="AX34" s="4">
        <v>1306</v>
      </c>
      <c r="AY34" s="24">
        <f t="shared" si="35"/>
        <v>0</v>
      </c>
      <c r="AZ34" s="24">
        <f t="shared" ref="AZ34:BJ34" si="44">ROUND(AZ11,2)</f>
        <v>14.47</v>
      </c>
      <c r="BA34" s="24">
        <f t="shared" si="44"/>
        <v>0</v>
      </c>
      <c r="BB34" s="43">
        <f t="shared" si="44"/>
        <v>14.5</v>
      </c>
      <c r="BC34" s="24">
        <f t="shared" si="44"/>
        <v>0</v>
      </c>
      <c r="BD34" s="24">
        <f t="shared" si="44"/>
        <v>6.08</v>
      </c>
      <c r="BE34" s="24">
        <f t="shared" si="44"/>
        <v>0</v>
      </c>
      <c r="BF34" s="43">
        <f t="shared" si="44"/>
        <v>6.08</v>
      </c>
      <c r="BG34" s="24">
        <f t="shared" si="44"/>
        <v>2.68</v>
      </c>
      <c r="BH34" s="24">
        <f t="shared" si="44"/>
        <v>32.4</v>
      </c>
      <c r="BI34" s="24">
        <f t="shared" si="44"/>
        <v>0.42</v>
      </c>
      <c r="BJ34" s="42">
        <f t="shared" si="44"/>
        <v>35.49</v>
      </c>
      <c r="BL34" s="39">
        <f t="shared" si="32"/>
        <v>99.970000000000013</v>
      </c>
    </row>
    <row r="35" spans="2:64" s="1" customFormat="1" x14ac:dyDescent="0.25">
      <c r="B35" s="1" t="s">
        <v>48</v>
      </c>
      <c r="C35" s="1" t="s">
        <v>49</v>
      </c>
      <c r="D35" s="1" t="s">
        <v>46</v>
      </c>
      <c r="E35" s="1">
        <v>9.61</v>
      </c>
      <c r="F35" s="1">
        <v>416589494</v>
      </c>
      <c r="G35" s="39">
        <v>25.533588733511976</v>
      </c>
      <c r="H35" s="39">
        <v>0.33701560867556041</v>
      </c>
      <c r="I35" s="39"/>
      <c r="J35" s="39"/>
      <c r="K35" s="39">
        <v>40.455364399292357</v>
      </c>
      <c r="L35" s="39">
        <v>1.2294470935981596</v>
      </c>
      <c r="M35" s="39">
        <v>0.46490164459180516</v>
      </c>
      <c r="N35" s="39">
        <v>0.22497411294003888</v>
      </c>
      <c r="O35" s="39">
        <v>1.0279925430835712</v>
      </c>
      <c r="P35" s="39">
        <v>1.5363050147181379</v>
      </c>
      <c r="Q35" s="39"/>
      <c r="R35" s="39">
        <v>5.372000958952991E-2</v>
      </c>
      <c r="S35" s="39">
        <v>0.39592655988399145</v>
      </c>
      <c r="T35" s="39"/>
      <c r="U35" s="39">
        <v>2.9977198967415904E-2</v>
      </c>
      <c r="V35" s="39">
        <v>0.28602079899215921</v>
      </c>
      <c r="W35" s="39"/>
      <c r="X35" s="39">
        <v>11.677841171449645</v>
      </c>
      <c r="Y35" s="39">
        <v>0.73314969768788374</v>
      </c>
      <c r="Z35" s="39">
        <v>16.013775413017772</v>
      </c>
      <c r="AF35" s="59"/>
      <c r="AG35" s="4">
        <v>2470</v>
      </c>
      <c r="AH35" s="23">
        <f t="shared" si="33"/>
        <v>4.26</v>
      </c>
      <c r="AI35" s="24">
        <f t="shared" ref="AI35:AT35" si="45">ROUND(AI12,2)</f>
        <v>2.71</v>
      </c>
      <c r="AJ35" s="24">
        <f t="shared" si="45"/>
        <v>0</v>
      </c>
      <c r="AK35" s="24">
        <f t="shared" si="45"/>
        <v>0</v>
      </c>
      <c r="AL35" s="24">
        <f t="shared" si="45"/>
        <v>18.59</v>
      </c>
      <c r="AM35" s="43">
        <f t="shared" si="45"/>
        <v>25.56</v>
      </c>
      <c r="AN35" s="24">
        <f t="shared" si="45"/>
        <v>0.09</v>
      </c>
      <c r="AO35" s="24">
        <f t="shared" si="45"/>
        <v>5.81</v>
      </c>
      <c r="AP35" s="24">
        <f t="shared" si="45"/>
        <v>0</v>
      </c>
      <c r="AQ35" s="43">
        <f t="shared" si="45"/>
        <v>5.9</v>
      </c>
      <c r="AR35" s="24">
        <f t="shared" si="45"/>
        <v>0</v>
      </c>
      <c r="AS35" s="24">
        <f t="shared" si="45"/>
        <v>23.24</v>
      </c>
      <c r="AT35" s="42">
        <f t="shared" si="45"/>
        <v>0</v>
      </c>
      <c r="AU35" s="43">
        <v>23.23764413390456</v>
      </c>
      <c r="AW35" s="59"/>
      <c r="AX35" s="4">
        <v>2470</v>
      </c>
      <c r="AY35" s="24">
        <f t="shared" si="35"/>
        <v>0</v>
      </c>
      <c r="AZ35" s="24">
        <f t="shared" ref="AZ35:BJ35" si="46">ROUND(AZ12,2)</f>
        <v>9.61</v>
      </c>
      <c r="BA35" s="24">
        <f t="shared" si="46"/>
        <v>0</v>
      </c>
      <c r="BB35" s="43">
        <f t="shared" si="46"/>
        <v>9.61</v>
      </c>
      <c r="BC35" s="24">
        <f t="shared" si="46"/>
        <v>0</v>
      </c>
      <c r="BD35" s="24">
        <f t="shared" si="46"/>
        <v>2.9</v>
      </c>
      <c r="BE35" s="24">
        <f t="shared" si="46"/>
        <v>0</v>
      </c>
      <c r="BF35" s="43">
        <f t="shared" si="46"/>
        <v>2.9</v>
      </c>
      <c r="BG35" s="24">
        <f t="shared" si="46"/>
        <v>3.52</v>
      </c>
      <c r="BH35" s="24">
        <f t="shared" si="46"/>
        <v>28.31</v>
      </c>
      <c r="BI35" s="24">
        <f t="shared" si="46"/>
        <v>0.96</v>
      </c>
      <c r="BJ35" s="42">
        <f t="shared" si="46"/>
        <v>32.79</v>
      </c>
      <c r="BL35" s="39">
        <f t="shared" si="32"/>
        <v>100</v>
      </c>
    </row>
    <row r="36" spans="2:64" s="1" customFormat="1" ht="15.75" thickBot="1" x14ac:dyDescent="0.3">
      <c r="B36" s="1" t="s">
        <v>50</v>
      </c>
      <c r="C36" s="1" t="s">
        <v>22</v>
      </c>
      <c r="D36" s="1" t="s">
        <v>46</v>
      </c>
      <c r="E36" s="1">
        <v>9.6300000000000008</v>
      </c>
      <c r="F36" s="1">
        <v>453582058</v>
      </c>
      <c r="G36" s="39">
        <v>31.809341866419704</v>
      </c>
      <c r="H36" s="39">
        <v>0.25190531264922472</v>
      </c>
      <c r="I36" s="39"/>
      <c r="J36" s="39"/>
      <c r="K36" s="39">
        <v>38.675178216803438</v>
      </c>
      <c r="L36" s="39">
        <v>0.89799246205994754</v>
      </c>
      <c r="M36" s="39">
        <v>0.2794677515031726</v>
      </c>
      <c r="N36" s="39"/>
      <c r="O36" s="39">
        <v>0.72398181747685919</v>
      </c>
      <c r="P36" s="39">
        <v>0.99366607503578386</v>
      </c>
      <c r="Q36" s="39"/>
      <c r="R36" s="39"/>
      <c r="S36" s="39">
        <v>0.34021373594561616</v>
      </c>
      <c r="T36" s="39"/>
      <c r="U36" s="39"/>
      <c r="V36" s="39">
        <v>0.32870952067448561</v>
      </c>
      <c r="W36" s="39"/>
      <c r="X36" s="39">
        <v>14.724203099727498</v>
      </c>
      <c r="Y36" s="39">
        <v>0.60965734371897107</v>
      </c>
      <c r="Z36" s="39">
        <v>10.36568279798532</v>
      </c>
      <c r="AF36" s="60"/>
      <c r="AG36" s="5">
        <v>3003</v>
      </c>
      <c r="AH36" s="27">
        <f t="shared" si="33"/>
        <v>9.14</v>
      </c>
      <c r="AI36" s="28">
        <f t="shared" ref="AI36:AT36" si="47">ROUND(AI13,2)</f>
        <v>3.36</v>
      </c>
      <c r="AJ36" s="28">
        <f t="shared" si="47"/>
        <v>0</v>
      </c>
      <c r="AK36" s="28">
        <f t="shared" si="47"/>
        <v>0</v>
      </c>
      <c r="AL36" s="28">
        <f t="shared" si="47"/>
        <v>13</v>
      </c>
      <c r="AM36" s="45">
        <f t="shared" si="47"/>
        <v>25.5</v>
      </c>
      <c r="AN36" s="28">
        <f t="shared" si="47"/>
        <v>0.24</v>
      </c>
      <c r="AO36" s="28">
        <f t="shared" si="47"/>
        <v>4.33</v>
      </c>
      <c r="AP36" s="28">
        <f t="shared" si="47"/>
        <v>0</v>
      </c>
      <c r="AQ36" s="45">
        <f t="shared" si="47"/>
        <v>4.57</v>
      </c>
      <c r="AR36" s="28">
        <f t="shared" si="47"/>
        <v>0</v>
      </c>
      <c r="AS36" s="28">
        <f t="shared" si="47"/>
        <v>21.93</v>
      </c>
      <c r="AT36" s="44">
        <f t="shared" si="47"/>
        <v>0</v>
      </c>
      <c r="AU36" s="45">
        <v>21.933250258505456</v>
      </c>
      <c r="AW36" s="60"/>
      <c r="AX36" s="5">
        <v>3003</v>
      </c>
      <c r="AY36" s="28">
        <f t="shared" si="35"/>
        <v>0</v>
      </c>
      <c r="AZ36" s="28">
        <f t="shared" ref="AZ36:BJ36" si="48">ROUND(AZ13,2)</f>
        <v>9.69</v>
      </c>
      <c r="BA36" s="28">
        <f t="shared" si="48"/>
        <v>0</v>
      </c>
      <c r="BB36" s="45">
        <f t="shared" si="48"/>
        <v>9.69</v>
      </c>
      <c r="BC36" s="28">
        <f t="shared" si="48"/>
        <v>0</v>
      </c>
      <c r="BD36" s="28">
        <f t="shared" si="48"/>
        <v>5.62</v>
      </c>
      <c r="BE36" s="28">
        <f t="shared" si="48"/>
        <v>0</v>
      </c>
      <c r="BF36" s="45">
        <f t="shared" si="48"/>
        <v>5.62</v>
      </c>
      <c r="BG36" s="28">
        <f t="shared" si="48"/>
        <v>8.25</v>
      </c>
      <c r="BH36" s="28">
        <f t="shared" si="48"/>
        <v>23.88</v>
      </c>
      <c r="BI36" s="28">
        <f t="shared" si="48"/>
        <v>0.56999999999999995</v>
      </c>
      <c r="BJ36" s="44">
        <f t="shared" si="48"/>
        <v>32.69</v>
      </c>
      <c r="BL36" s="39">
        <f t="shared" si="32"/>
        <v>100.00999999999999</v>
      </c>
    </row>
    <row r="37" spans="2:64" s="1" customFormat="1" x14ac:dyDescent="0.25">
      <c r="B37" s="1" t="s">
        <v>51</v>
      </c>
      <c r="C37" s="1" t="s">
        <v>14</v>
      </c>
      <c r="D37" s="1" t="s">
        <v>46</v>
      </c>
      <c r="E37" s="1">
        <v>9.64</v>
      </c>
      <c r="F37" s="1">
        <v>598925952</v>
      </c>
      <c r="G37" s="39">
        <v>26.31201023202367</v>
      </c>
      <c r="H37" s="39">
        <v>1.2126859288711174</v>
      </c>
      <c r="I37" s="39">
        <v>4.4181713591391745</v>
      </c>
      <c r="J37" s="39"/>
      <c r="K37" s="39">
        <v>4.5923951279629907E-2</v>
      </c>
      <c r="L37" s="39">
        <v>5.1139822868337079</v>
      </c>
      <c r="M37" s="39">
        <v>1.7294897244432161</v>
      </c>
      <c r="N37" s="39"/>
      <c r="O37" s="39">
        <v>7.5221915272417421</v>
      </c>
      <c r="P37" s="39">
        <v>12.663674959123568</v>
      </c>
      <c r="Q37" s="39"/>
      <c r="R37" s="39">
        <v>1.2329372536927219</v>
      </c>
      <c r="S37" s="39">
        <v>6.9256339789116508</v>
      </c>
      <c r="T37" s="39"/>
      <c r="U37" s="39">
        <v>0.3306714060616005</v>
      </c>
      <c r="V37" s="39">
        <v>2.7080835649585269</v>
      </c>
      <c r="W37" s="39"/>
      <c r="X37" s="39">
        <v>20.623959719466754</v>
      </c>
      <c r="Y37" s="39">
        <v>9.1605841079529284</v>
      </c>
      <c r="Z37" s="39"/>
    </row>
    <row r="38" spans="2:64" s="1" customFormat="1" x14ac:dyDescent="0.25">
      <c r="B38" s="1" t="s">
        <v>52</v>
      </c>
      <c r="C38" s="1" t="s">
        <v>16</v>
      </c>
      <c r="D38" s="1" t="s">
        <v>46</v>
      </c>
      <c r="E38" s="1">
        <v>9.6199999999999992</v>
      </c>
      <c r="F38" s="1">
        <v>77896268</v>
      </c>
      <c r="G38" s="39">
        <v>39.409882706819069</v>
      </c>
      <c r="H38" s="39">
        <v>1.3144442113199246</v>
      </c>
      <c r="I38" s="39">
        <v>1.6426845233163245</v>
      </c>
      <c r="J38" s="39"/>
      <c r="K38" s="39">
        <v>0.12174628272193203</v>
      </c>
      <c r="L38" s="39">
        <v>4.8020162658133811</v>
      </c>
      <c r="M38" s="39">
        <v>2.3614479874305498</v>
      </c>
      <c r="N38" s="39"/>
      <c r="O38" s="39">
        <v>4.189918216177305</v>
      </c>
      <c r="P38" s="39">
        <v>9.1065918465374036</v>
      </c>
      <c r="Q38" s="39"/>
      <c r="R38" s="39">
        <v>0.75708812588695773</v>
      </c>
      <c r="S38" s="39">
        <v>3.7973601497244545</v>
      </c>
      <c r="T38" s="39"/>
      <c r="U38" s="39">
        <v>0.42482142853566401</v>
      </c>
      <c r="V38" s="39">
        <v>2.2422744325587329</v>
      </c>
      <c r="W38" s="39"/>
      <c r="X38" s="39">
        <v>24.477560558714842</v>
      </c>
      <c r="Y38" s="39">
        <v>5.3521632644434467</v>
      </c>
      <c r="Z38" s="39"/>
    </row>
    <row r="39" spans="2:64" s="1" customFormat="1" x14ac:dyDescent="0.25">
      <c r="B39" s="1" t="s">
        <v>53</v>
      </c>
      <c r="C39" s="1" t="s">
        <v>19</v>
      </c>
      <c r="D39" s="1" t="s">
        <v>46</v>
      </c>
      <c r="E39" s="1">
        <v>9.6300000000000008</v>
      </c>
      <c r="F39" s="1">
        <v>1802014885</v>
      </c>
      <c r="G39" s="39">
        <v>57.223280263906908</v>
      </c>
      <c r="H39" s="39">
        <v>1.1897906545614523</v>
      </c>
      <c r="I39" s="39"/>
      <c r="J39" s="39"/>
      <c r="K39" s="39">
        <v>0.53889535172379266</v>
      </c>
      <c r="L39" s="39">
        <v>2.5564395704823575</v>
      </c>
      <c r="M39" s="39">
        <v>1.6274467585974326</v>
      </c>
      <c r="N39" s="39"/>
      <c r="O39" s="39">
        <v>1.9144034748136165</v>
      </c>
      <c r="P39" s="39">
        <v>4.1667655424433434</v>
      </c>
      <c r="Q39" s="39"/>
      <c r="R39" s="39">
        <v>0.27056047123964844</v>
      </c>
      <c r="S39" s="39">
        <v>1.4080248241591888</v>
      </c>
      <c r="T39" s="39"/>
      <c r="U39" s="39">
        <v>0.10548792865735852</v>
      </c>
      <c r="V39" s="39">
        <v>0.64847814946401272</v>
      </c>
      <c r="W39" s="39"/>
      <c r="X39" s="39">
        <v>25.826564448076194</v>
      </c>
      <c r="Y39" s="39">
        <v>2.4968048634222222</v>
      </c>
      <c r="Z39" s="39">
        <v>2.7057698452466049E-2</v>
      </c>
    </row>
    <row r="40" spans="2:64" s="1" customFormat="1" x14ac:dyDescent="0.25">
      <c r="B40" s="1" t="s">
        <v>54</v>
      </c>
      <c r="C40" s="1" t="s">
        <v>18</v>
      </c>
      <c r="D40" s="1" t="s">
        <v>46</v>
      </c>
      <c r="E40" s="1">
        <v>9.65</v>
      </c>
      <c r="F40" s="1">
        <v>2969462854</v>
      </c>
      <c r="G40" s="39">
        <v>57.15969833691338</v>
      </c>
      <c r="H40" s="39">
        <v>0.76970524131823659</v>
      </c>
      <c r="I40" s="39"/>
      <c r="J40" s="39"/>
      <c r="K40" s="39">
        <v>0.2409845705128659</v>
      </c>
      <c r="L40" s="39">
        <v>2.6148788569725685</v>
      </c>
      <c r="M40" s="39">
        <v>0.82432333774578348</v>
      </c>
      <c r="N40" s="39"/>
      <c r="O40" s="39">
        <v>2.0111787914057984</v>
      </c>
      <c r="P40" s="39">
        <v>2.5860793670523186</v>
      </c>
      <c r="Q40" s="39"/>
      <c r="R40" s="39">
        <v>0.28517861113736848</v>
      </c>
      <c r="S40" s="39">
        <v>0.90523812613038557</v>
      </c>
      <c r="T40" s="39"/>
      <c r="U40" s="39">
        <v>0.12815118664994665</v>
      </c>
      <c r="V40" s="39">
        <v>0.49339210559814428</v>
      </c>
      <c r="W40" s="39"/>
      <c r="X40" s="39">
        <v>30.395160088881358</v>
      </c>
      <c r="Y40" s="39">
        <v>1.5860313796818495</v>
      </c>
      <c r="Z40" s="39"/>
    </row>
    <row r="41" spans="2:64" s="1" customFormat="1" x14ac:dyDescent="0.25"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BF41" s="1">
        <f>BH33/AS33</f>
        <v>1.1549870226177235</v>
      </c>
      <c r="BG41" s="1">
        <f>BH29/AS29</f>
        <v>1.46</v>
      </c>
    </row>
    <row r="42" spans="2:64" s="1" customFormat="1" x14ac:dyDescent="0.25">
      <c r="V42" s="1" t="s">
        <v>83</v>
      </c>
      <c r="BF42" s="1">
        <f t="shared" ref="BF42:BG44" si="49">BH34/AS34</f>
        <v>1.0923803101820633</v>
      </c>
      <c r="BG42" s="1">
        <f t="shared" ref="BG42:BG44" si="50">BH30/AS30</f>
        <v>1.0077922077922077</v>
      </c>
    </row>
    <row r="43" spans="2:64" s="1" customFormat="1" x14ac:dyDescent="0.25">
      <c r="T43" s="1" t="s">
        <v>81</v>
      </c>
      <c r="V43" s="1" t="s">
        <v>82</v>
      </c>
      <c r="BF43" s="1">
        <f t="shared" si="49"/>
        <v>1.21815834767642</v>
      </c>
      <c r="BG43" s="1">
        <f t="shared" si="50"/>
        <v>0.73076923076923073</v>
      </c>
    </row>
    <row r="44" spans="2:64" s="1" customFormat="1" x14ac:dyDescent="0.25">
      <c r="BF44" s="1">
        <f t="shared" si="49"/>
        <v>1.0889192886456909</v>
      </c>
      <c r="BG44" s="1">
        <f t="shared" si="50"/>
        <v>0.1797752808988764</v>
      </c>
    </row>
    <row r="45" spans="2:64" s="1" customFormat="1" x14ac:dyDescent="0.25">
      <c r="M45" s="46">
        <v>0.11903557220383731</v>
      </c>
      <c r="N45" s="46">
        <v>0.33752282622463758</v>
      </c>
      <c r="P45" s="1">
        <v>2.7060623722273002E-3</v>
      </c>
      <c r="Q45" s="1">
        <v>0.44591873601520721</v>
      </c>
      <c r="T45" t="s">
        <v>56</v>
      </c>
      <c r="U45"/>
      <c r="V45"/>
      <c r="W45"/>
      <c r="X45"/>
      <c r="Y45"/>
      <c r="Z45"/>
      <c r="AA45"/>
      <c r="AB45"/>
    </row>
    <row r="46" spans="2:64" s="1" customFormat="1" ht="15.75" thickBot="1" x14ac:dyDescent="0.3">
      <c r="M46" s="46">
        <v>7.3659050919916341E-2</v>
      </c>
      <c r="N46" s="46">
        <v>0.35493759803308217</v>
      </c>
      <c r="P46" s="1">
        <v>0.37636465075983155</v>
      </c>
      <c r="Q46" s="1">
        <v>0.35611706240288954</v>
      </c>
      <c r="T46"/>
      <c r="U46"/>
      <c r="V46"/>
      <c r="W46"/>
      <c r="X46"/>
      <c r="Y46"/>
      <c r="Z46"/>
      <c r="AA46"/>
      <c r="AB46"/>
    </row>
    <row r="47" spans="2:64" s="1" customFormat="1" x14ac:dyDescent="0.25">
      <c r="M47" s="46">
        <v>0.25558488228538662</v>
      </c>
      <c r="N47" s="46">
        <v>0.32792812857953679</v>
      </c>
      <c r="P47" s="1">
        <v>0.71857695531730614</v>
      </c>
      <c r="Q47" s="1">
        <v>0.26593175098716865</v>
      </c>
      <c r="T47" s="50" t="s">
        <v>57</v>
      </c>
      <c r="U47" s="50"/>
      <c r="V47"/>
      <c r="W47"/>
      <c r="X47"/>
      <c r="Y47"/>
      <c r="Z47"/>
      <c r="AA47"/>
      <c r="AB47"/>
    </row>
    <row r="48" spans="2:64" s="1" customFormat="1" x14ac:dyDescent="0.25">
      <c r="M48" s="46">
        <v>0.25501639079251803</v>
      </c>
      <c r="N48" s="46">
        <v>0.32689368703631061</v>
      </c>
      <c r="P48" s="1">
        <v>0.80807169662508271</v>
      </c>
      <c r="Q48" s="1">
        <v>0.17632868080431779</v>
      </c>
      <c r="T48" s="47" t="s">
        <v>58</v>
      </c>
      <c r="U48" s="47">
        <v>0.97170776906270284</v>
      </c>
      <c r="V48"/>
      <c r="W48"/>
      <c r="X48"/>
      <c r="Y48"/>
      <c r="Z48"/>
      <c r="AA48"/>
      <c r="AB48"/>
    </row>
    <row r="49" spans="2:46" s="1" customFormat="1" x14ac:dyDescent="0.25">
      <c r="T49" s="47" t="s">
        <v>59</v>
      </c>
      <c r="U49" s="64">
        <v>0.94421598845681498</v>
      </c>
      <c r="V49"/>
      <c r="W49"/>
      <c r="X49"/>
      <c r="Y49"/>
      <c r="Z49"/>
      <c r="AA49"/>
      <c r="AB49"/>
    </row>
    <row r="50" spans="2:46" s="1" customFormat="1" x14ac:dyDescent="0.25">
      <c r="T50" s="47" t="s">
        <v>60</v>
      </c>
      <c r="U50" s="47">
        <v>0.91632398268522253</v>
      </c>
      <c r="V50"/>
      <c r="W50"/>
      <c r="X50"/>
      <c r="Y50"/>
      <c r="Z50"/>
      <c r="AA50"/>
      <c r="AB50"/>
    </row>
    <row r="51" spans="2:46" s="1" customFormat="1" x14ac:dyDescent="0.25">
      <c r="M51" s="1">
        <f>M45/N45</f>
        <v>0.35267413921396074</v>
      </c>
      <c r="P51" s="1">
        <f>P45/Q45</f>
        <v>6.0685101424736163E-3</v>
      </c>
      <c r="T51" s="47" t="s">
        <v>61</v>
      </c>
      <c r="U51" s="47">
        <v>0.10602754182875611</v>
      </c>
      <c r="V51"/>
      <c r="W51"/>
      <c r="X51"/>
      <c r="Y51"/>
      <c r="Z51"/>
      <c r="AA51"/>
      <c r="AB51"/>
    </row>
    <row r="52" spans="2:46" s="1" customFormat="1" ht="15.75" thickBot="1" x14ac:dyDescent="0.3">
      <c r="M52" s="1">
        <f t="shared" ref="M52:M53" si="51">M46/N46</f>
        <v>0.20752676337503953</v>
      </c>
      <c r="P52" s="1">
        <f t="shared" ref="P52:P54" si="52">P46/Q46</f>
        <v>1.0568565522256137</v>
      </c>
      <c r="T52" s="48" t="s">
        <v>62</v>
      </c>
      <c r="U52" s="48">
        <v>4</v>
      </c>
      <c r="V52"/>
      <c r="W52"/>
      <c r="X52"/>
      <c r="Y52"/>
      <c r="Z52"/>
      <c r="AA52"/>
      <c r="AB52"/>
    </row>
    <row r="53" spans="2:46" s="1" customFormat="1" x14ac:dyDescent="0.25">
      <c r="M53" s="1">
        <f t="shared" si="51"/>
        <v>0.77939298282366221</v>
      </c>
      <c r="P53" s="1">
        <f t="shared" si="52"/>
        <v>2.7021104198722696</v>
      </c>
      <c r="T53"/>
      <c r="U53"/>
      <c r="V53"/>
      <c r="W53"/>
      <c r="X53"/>
      <c r="Y53"/>
      <c r="Z53"/>
      <c r="AA53"/>
      <c r="AB53"/>
    </row>
    <row r="54" spans="2:46" ht="15.75" thickBot="1" x14ac:dyDescent="0.3">
      <c r="B54" t="s">
        <v>28</v>
      </c>
      <c r="M54" s="1">
        <f>M48/N48</f>
        <v>0.78012026816593549</v>
      </c>
      <c r="P54" s="1">
        <f t="shared" si="52"/>
        <v>4.5827581363343093</v>
      </c>
      <c r="T54" t="s">
        <v>63</v>
      </c>
      <c r="U54"/>
      <c r="Y54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2:46" ht="15.75" thickBot="1" x14ac:dyDescent="0.3">
      <c r="B55" s="30" t="s">
        <v>25</v>
      </c>
      <c r="C55" s="30" t="s">
        <v>31</v>
      </c>
      <c r="D55" s="31" t="s">
        <v>29</v>
      </c>
      <c r="E55" s="31" t="s">
        <v>30</v>
      </c>
      <c r="F55" s="32" t="s">
        <v>34</v>
      </c>
      <c r="G55" s="32" t="s">
        <v>10</v>
      </c>
      <c r="H55" t="s">
        <v>32</v>
      </c>
      <c r="I55" s="1" t="s">
        <v>33</v>
      </c>
      <c r="T55" s="49"/>
      <c r="U55" s="49" t="s">
        <v>68</v>
      </c>
      <c r="V55" s="49" t="s">
        <v>69</v>
      </c>
      <c r="W55" s="49" t="s">
        <v>70</v>
      </c>
      <c r="X55" s="49" t="s">
        <v>71</v>
      </c>
      <c r="Y55" s="49" t="s">
        <v>72</v>
      </c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2:46" x14ac:dyDescent="0.25">
      <c r="B56" s="58" t="s">
        <v>23</v>
      </c>
      <c r="C56" s="4">
        <v>885</v>
      </c>
      <c r="D56" s="35">
        <f t="shared" ref="D56:D63" si="53">D6+J6+N6+R6+V6+Z6</f>
        <v>1.6618235425995248E-2</v>
      </c>
      <c r="E56" s="35">
        <f>E6:F6+K6+O6+S6+W6+AA6</f>
        <v>0.98081859708457564</v>
      </c>
      <c r="F56" s="36">
        <f t="shared" ref="F56:F63" si="54">G6</f>
        <v>0</v>
      </c>
      <c r="G56" s="36">
        <f>H6+L6+P6+T6+X6+AB6</f>
        <v>2.5631674894290913E-3</v>
      </c>
      <c r="H56" s="13">
        <f>SUM(D56:G56)</f>
        <v>1</v>
      </c>
      <c r="T56" s="47" t="s">
        <v>64</v>
      </c>
      <c r="U56" s="47">
        <v>1</v>
      </c>
      <c r="V56" s="47">
        <v>0.38056512685732552</v>
      </c>
      <c r="W56" s="47">
        <v>0.38056512685732552</v>
      </c>
      <c r="X56" s="47">
        <v>33.852566795984359</v>
      </c>
      <c r="Y56" s="64">
        <v>2.8292230937297137E-2</v>
      </c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2:46" x14ac:dyDescent="0.25">
      <c r="B57" s="57"/>
      <c r="C57" s="4">
        <v>1306</v>
      </c>
      <c r="D57" s="33">
        <f t="shared" si="53"/>
        <v>2.5976545660222103E-2</v>
      </c>
      <c r="E57" s="33">
        <f>E7:F7+K7+O7+S7+W7+AA7</f>
        <v>0.42005796940590812</v>
      </c>
      <c r="F57" s="37">
        <f t="shared" si="54"/>
        <v>0</v>
      </c>
      <c r="G57" s="37">
        <f t="shared" ref="G57:G63" si="55">H7+L7+P7+T7+X7+AB7</f>
        <v>0.55396548493386977</v>
      </c>
      <c r="H57" s="13">
        <f t="shared" ref="H57:H63" si="56">SUM(D57:G57)</f>
        <v>1</v>
      </c>
      <c r="T57" s="47" t="s">
        <v>65</v>
      </c>
      <c r="U57" s="47">
        <v>2</v>
      </c>
      <c r="V57" s="47">
        <v>2.2483679252497255E-2</v>
      </c>
      <c r="W57" s="47">
        <v>1.1241839626248628E-2</v>
      </c>
      <c r="X57" s="47"/>
      <c r="Y57" s="47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2:46" ht="15.75" thickBot="1" x14ac:dyDescent="0.3">
      <c r="B58" s="57"/>
      <c r="C58" s="4">
        <v>2470</v>
      </c>
      <c r="D58" s="33">
        <f t="shared" si="53"/>
        <v>4.7332490362311797E-3</v>
      </c>
      <c r="E58" s="33">
        <f>E8:F8+K8+O8+S8+W8+AA8</f>
        <v>1.8174332634614182E-2</v>
      </c>
      <c r="F58" s="37">
        <f t="shared" si="54"/>
        <v>0</v>
      </c>
      <c r="G58" s="37">
        <f t="shared" si="55"/>
        <v>0.97702746483529057</v>
      </c>
      <c r="H58" s="13">
        <f t="shared" si="56"/>
        <v>0.99993504650613596</v>
      </c>
      <c r="T58" s="48" t="s">
        <v>66</v>
      </c>
      <c r="U58" s="48">
        <v>3</v>
      </c>
      <c r="V58" s="48">
        <v>0.4030488061098228</v>
      </c>
      <c r="W58" s="48"/>
      <c r="X58" s="48"/>
      <c r="Y58" s="48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2:46" ht="15.75" thickBot="1" x14ac:dyDescent="0.3">
      <c r="B59" s="60"/>
      <c r="C59" s="5">
        <v>3003</v>
      </c>
      <c r="D59" s="34">
        <f t="shared" si="53"/>
        <v>8.4918250089413231E-3</v>
      </c>
      <c r="E59" s="34">
        <f>E9:F9+K9+O9+S9+W9+AA9</f>
        <v>1.8001792242568558E-2</v>
      </c>
      <c r="F59" s="38">
        <f t="shared" si="54"/>
        <v>0</v>
      </c>
      <c r="G59" s="37">
        <f t="shared" si="55"/>
        <v>0.97350638274849011</v>
      </c>
      <c r="H59" s="13">
        <f t="shared" si="56"/>
        <v>1</v>
      </c>
      <c r="U59"/>
      <c r="Y59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2:46" x14ac:dyDescent="0.25">
      <c r="B60" s="58" t="s">
        <v>24</v>
      </c>
      <c r="C60" s="4">
        <v>885</v>
      </c>
      <c r="D60" s="33">
        <f t="shared" si="53"/>
        <v>1.7528113183405497E-2</v>
      </c>
      <c r="E60" s="33">
        <f>E10+F10+K10+O10+S10+W10+AA10</f>
        <v>0.92914058737060301</v>
      </c>
      <c r="F60" s="37">
        <f t="shared" si="54"/>
        <v>1.6238836213017357E-2</v>
      </c>
      <c r="G60" s="36">
        <f t="shared" si="55"/>
        <v>3.7092463232974229E-2</v>
      </c>
      <c r="H60" s="13">
        <f t="shared" si="56"/>
        <v>1.0000000000000002</v>
      </c>
      <c r="I60" s="13">
        <f>SUM(G10)</f>
        <v>1.6238836213017357E-2</v>
      </c>
      <c r="T60" s="49"/>
      <c r="U60" s="49" t="s">
        <v>73</v>
      </c>
      <c r="V60" s="49" t="s">
        <v>61</v>
      </c>
      <c r="W60" s="49" t="s">
        <v>74</v>
      </c>
      <c r="X60" s="49" t="s">
        <v>75</v>
      </c>
      <c r="Y60" s="49" t="s">
        <v>76</v>
      </c>
      <c r="Z60" s="49" t="s">
        <v>77</v>
      </c>
      <c r="AA60" s="49" t="s">
        <v>78</v>
      </c>
      <c r="AB60" s="49" t="s">
        <v>79</v>
      </c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2:46" x14ac:dyDescent="0.25">
      <c r="B61" s="59"/>
      <c r="C61" s="4">
        <v>1306</v>
      </c>
      <c r="D61" s="33">
        <f t="shared" si="53"/>
        <v>5.1738316076560681E-2</v>
      </c>
      <c r="E61" s="33">
        <f t="shared" ref="E61:E62" si="57">E11+F11+K11+O11+S11+W11+AA11</f>
        <v>0.91941769726625489</v>
      </c>
      <c r="F61" s="37">
        <f t="shared" si="54"/>
        <v>3.6292902000258412E-3</v>
      </c>
      <c r="G61" s="37">
        <f t="shared" si="55"/>
        <v>2.5214696457158584E-2</v>
      </c>
      <c r="H61" s="13">
        <f t="shared" si="56"/>
        <v>1</v>
      </c>
      <c r="I61" s="13">
        <f t="shared" ref="I61" si="58">SUM(G11)</f>
        <v>3.6292902000258412E-3</v>
      </c>
      <c r="T61" s="47" t="s">
        <v>67</v>
      </c>
      <c r="U61" s="47">
        <v>1.4311031928312441</v>
      </c>
      <c r="V61" s="47">
        <v>0.17243294854576108</v>
      </c>
      <c r="W61" s="47">
        <v>8.2994764335973237</v>
      </c>
      <c r="X61" s="47">
        <v>1.4209039993054269E-2</v>
      </c>
      <c r="Y61" s="47">
        <v>0.68918409607207642</v>
      </c>
      <c r="Z61" s="47">
        <v>2.1730222895904117</v>
      </c>
      <c r="AA61" s="47">
        <v>0.68918409607207642</v>
      </c>
      <c r="AB61" s="47">
        <v>2.1730222895904117</v>
      </c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2:46" ht="15.75" thickBot="1" x14ac:dyDescent="0.3">
      <c r="B62" s="59"/>
      <c r="C62" s="4">
        <v>2470</v>
      </c>
      <c r="D62" s="33">
        <f t="shared" si="53"/>
        <v>7.8726092907552961E-2</v>
      </c>
      <c r="E62" s="33">
        <f t="shared" si="57"/>
        <v>0.72576347681514819</v>
      </c>
      <c r="F62" s="37">
        <f t="shared" si="54"/>
        <v>0</v>
      </c>
      <c r="G62" s="37">
        <f t="shared" si="55"/>
        <v>0.19551043027729875</v>
      </c>
      <c r="H62" s="13">
        <f t="shared" si="56"/>
        <v>0.99999999999999989</v>
      </c>
      <c r="I62" s="13"/>
      <c r="T62" s="48" t="s">
        <v>80</v>
      </c>
      <c r="U62" s="48">
        <v>-3.068958430909436</v>
      </c>
      <c r="V62" s="48">
        <v>0.52746689083211695</v>
      </c>
      <c r="W62" s="48">
        <v>-5.8182958670030143</v>
      </c>
      <c r="X62" s="48">
        <v>2.8292230937297137E-2</v>
      </c>
      <c r="Y62" s="48">
        <v>-5.3384652886007062</v>
      </c>
      <c r="Z62" s="48">
        <v>-0.79945157321816573</v>
      </c>
      <c r="AA62" s="48">
        <v>-5.3384652886007062</v>
      </c>
      <c r="AB62" s="48">
        <v>-0.79945157321816573</v>
      </c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2:46" ht="15.75" thickBot="1" x14ac:dyDescent="0.3">
      <c r="B63" s="60"/>
      <c r="C63" s="5">
        <v>3003</v>
      </c>
      <c r="D63" s="34">
        <f t="shared" si="53"/>
        <v>0.17621767412276745</v>
      </c>
      <c r="E63" s="34">
        <f>E13+K13+O13+S13+W13+AA13</f>
        <v>0.68807163342673339</v>
      </c>
      <c r="F63" s="38">
        <f t="shared" si="54"/>
        <v>0</v>
      </c>
      <c r="G63" s="38">
        <f t="shared" si="55"/>
        <v>0.13571069245049913</v>
      </c>
      <c r="H63" s="13">
        <f t="shared" si="56"/>
        <v>1</v>
      </c>
      <c r="I63" s="13"/>
      <c r="U63"/>
      <c r="Y63"/>
    </row>
    <row r="64" spans="2:46" x14ac:dyDescent="0.25">
      <c r="U64"/>
      <c r="Y64"/>
    </row>
    <row r="65" spans="21:25" x14ac:dyDescent="0.25">
      <c r="U65"/>
      <c r="Y65"/>
    </row>
  </sheetData>
  <mergeCells count="54">
    <mergeCell ref="BC26:BF26"/>
    <mergeCell ref="BG26:BJ26"/>
    <mergeCell ref="AW29:AW32"/>
    <mergeCell ref="AW33:AW36"/>
    <mergeCell ref="AF29:AF32"/>
    <mergeCell ref="AF33:AF36"/>
    <mergeCell ref="AW26:AW28"/>
    <mergeCell ref="AX26:AX28"/>
    <mergeCell ref="AY26:BB26"/>
    <mergeCell ref="AF26:AF28"/>
    <mergeCell ref="AG26:AG28"/>
    <mergeCell ref="AH26:AM26"/>
    <mergeCell ref="AN26:AQ26"/>
    <mergeCell ref="AR26:AU26"/>
    <mergeCell ref="AI27:AK27"/>
    <mergeCell ref="B56:B59"/>
    <mergeCell ref="B60:B63"/>
    <mergeCell ref="B16:B18"/>
    <mergeCell ref="C16:C18"/>
    <mergeCell ref="D16:I16"/>
    <mergeCell ref="J16:M16"/>
    <mergeCell ref="E17:G17"/>
    <mergeCell ref="B19:B22"/>
    <mergeCell ref="B23:B26"/>
    <mergeCell ref="BC3:BF3"/>
    <mergeCell ref="AR3:AU3"/>
    <mergeCell ref="AI4:AK4"/>
    <mergeCell ref="E4:G4"/>
    <mergeCell ref="B6:B9"/>
    <mergeCell ref="B10:B13"/>
    <mergeCell ref="V3:Y3"/>
    <mergeCell ref="Z3:AC3"/>
    <mergeCell ref="R3:U3"/>
    <mergeCell ref="N3:Q3"/>
    <mergeCell ref="J3:M3"/>
    <mergeCell ref="B3:B5"/>
    <mergeCell ref="N16:Q16"/>
    <mergeCell ref="R16:U16"/>
    <mergeCell ref="V16:Y16"/>
    <mergeCell ref="Z16:AC16"/>
    <mergeCell ref="AW3:AW5"/>
    <mergeCell ref="AF6:AF9"/>
    <mergeCell ref="AF10:AF13"/>
    <mergeCell ref="AF3:AF5"/>
    <mergeCell ref="AG3:AG5"/>
    <mergeCell ref="AH3:AM3"/>
    <mergeCell ref="AN3:AQ3"/>
    <mergeCell ref="C3:C5"/>
    <mergeCell ref="D3:I3"/>
    <mergeCell ref="BG3:BJ3"/>
    <mergeCell ref="AW6:AW9"/>
    <mergeCell ref="AW10:AW13"/>
    <mergeCell ref="AX3:AX5"/>
    <mergeCell ref="AY3:BB3"/>
  </mergeCells>
  <conditionalFormatting sqref="D6:L6 N6:P6 R6:T6 V6:X6 Z6:AB6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6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6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6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6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6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6">
    <cfRule type="colorScale" priority="2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AC6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:L7 N7:P7 R7:T7 V7:X7 Z7:AB7">
    <cfRule type="colorScale" priority="2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7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7">
    <cfRule type="colorScale" priority="2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7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7">
    <cfRule type="colorScale" priority="2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7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7">
    <cfRule type="colorScale" priority="2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7:AC7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:L8 N8:P8 R8:T8 V8:X8 Z8:AB8">
    <cfRule type="colorScale" priority="2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8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8">
    <cfRule type="colorScale" priority="2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8">
    <cfRule type="colorScale" priority="2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8">
    <cfRule type="colorScale" priority="2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8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8">
    <cfRule type="colorScale" priority="2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:AC8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9:L9 N9:P9 R9:T9 V9:X9 Z9:AB9">
    <cfRule type="colorScale" priority="2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9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9">
    <cfRule type="colorScale" priority="2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9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9">
    <cfRule type="colorScale" priority="2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9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9">
    <cfRule type="colorScale" priority="2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9:AC9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L10 N10:P10 R10:T10 V10:X10 Z10:AB10">
    <cfRule type="colorScale" priority="2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0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0">
    <cfRule type="colorScale" priority="2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0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0">
    <cfRule type="colorScale" priority="2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10">
    <cfRule type="colorScale" priority="2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0">
    <cfRule type="colorScale" priority="2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AC10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1:L11 N11:P11 R11:T11 V11:X11 Z11:AB11">
    <cfRule type="colorScale" priority="2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1"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1">
    <cfRule type="colorScale" priority="2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1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1">
    <cfRule type="colorScale" priority="2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11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1">
    <cfRule type="colorScale" priority="2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1:AC11">
    <cfRule type="colorScale" priority="2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:L12 N12:P12 R12:T12 V12:X12 Z12:AB12">
    <cfRule type="colorScale" priority="2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">
    <cfRule type="colorScale" priority="2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2">
    <cfRule type="colorScale" priority="2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2">
    <cfRule type="colorScale" priority="2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2">
    <cfRule type="colorScale" priority="2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12">
    <cfRule type="colorScale" priority="2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">
    <cfRule type="colorScale" priority="2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:AC12">
    <cfRule type="colorScale" priority="2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:L13 N13:P13 R13:T13 V13:X13 Z13:AB13">
    <cfRule type="colorScale" priority="2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3">
    <cfRule type="colorScale" priority="2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3">
    <cfRule type="colorScale" priority="2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13"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3">
    <cfRule type="colorScale" priority="2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13">
    <cfRule type="colorScale" priority="2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3">
    <cfRule type="colorScale" priority="2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:AC13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6:AL6 AR6:AT6 AN6:AP6">
    <cfRule type="colorScale" priority="2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6:AL6 AN6:AP6 AR6:AT6">
    <cfRule type="colorScale" priority="2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7:AL7 AR7:AT7 AN7:AP7">
    <cfRule type="colorScale" priority="2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7:AL7 AN7:AP7 AR7:AT7">
    <cfRule type="colorScale" priority="2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8:AL8 AR8:AT8 AN8:AP8">
    <cfRule type="colorScale" priority="2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8:AL8 AN8:AP8 AR8:AT8">
    <cfRule type="colorScale" priority="2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9:AL9 AR9:AT9 AN9:AP9">
    <cfRule type="colorScale" priority="2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9:AL9 AN9:AP9 AR9:AT9">
    <cfRule type="colorScale" priority="2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0:AL10 AR10:AT10 AN10:AP10">
    <cfRule type="colorScale" priority="2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0:AL10 AN10:AP10 AR10:AT10">
    <cfRule type="colorScale" priority="2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1:AL11 AR11:AT11 AN11:AP11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1:AL11 AN11:AP11 AR11:AT11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2:AL12 AR12:AT12 AN12:AP12">
    <cfRule type="colorScale" priority="1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2:AL12 AN12:AP12 AR12:AT12">
    <cfRule type="colorScale" priority="1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3:AL13 AR13:AT13 AN13:AP13">
    <cfRule type="colorScale" priority="1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13:AL13 AN13:AP13 AR13:AT13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C6:BE6 BG6:BI6 AY6:BA6">
    <cfRule type="colorScale" priority="1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6:BA6 BC6:BE6 BG6:BI6">
    <cfRule type="colorScale" priority="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7:BA7 BC7:BE7 BG7:BI7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7:BA7 BC7:BE7 BG7:BI7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8:BA8 BC8:BE8 BG8:BI8">
    <cfRule type="colorScale" priority="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8:BA8 BC8:BE8 BG8:BI8">
    <cfRule type="colorScale" priority="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9:BA9 BC9:BE9 BG9:BI9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9:BA9 BC9:BE9 BG9:BI9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0:BA10 BC10:BE10 BG10:BI10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0:BA10 BC10:BE10 BG10:BI10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1:BA11 BC11:BE11 BG11:BI11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1:BA11 BC11:BE11 BG11:BI11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2:BA12 BC12:BE12 BG12:BI12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2:BA12 BC12:BE12 BG12:BI12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3:BA13 BC13:BE13 BG13:BI13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3:BA13 BC13:BE13 BG13:BI13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9:H19 N19:P19 R19:T19 V19:X19 Z19:AB19 J19:L19">
    <cfRule type="colorScale" priority="1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9:H19 J19:L19 N19:P19 R19:T19 V19:X19 Z19:AB19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0:H20 N20:P20 R20:T20 V20:X20 Z20:AB20 J20:L20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0:H20 J20:L20 N20:P20 R20:T20 V20:X20 Z20:AB20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1:H21 N21:P21 R21:T21 V21:X21 Z21:AB21 J21:L21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1:H21 J21:L21 N21:P21 R21:T21 V21:X21 Z21:AB21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:H22 N22:P22 R22:T22 V22:X22 Z22:AB22 J22:L22">
    <cfRule type="colorScale" priority="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:H22 J22:L22 N22:P22 R22:T22 V22:X22 Z22:AB22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3:H23 N23:P23 R23:T23 V23:X23 Z23:AB23 J23:L23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3:H23 J23:L23 N23:P23 R23:T23 V23:X23 Z23:AB23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4:H24 N24:P24 R24:T24 V24:X24 Z24:AB24 J24:L24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4:H24 J24:L24 N24:P24 R24:T24 V24:X24 Z24:AB24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5:H25 N25:P25 R25:T25 V25:X25 Z25:AB25 J25:L25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5:H25 J25:L25 N25:P25 R25:T25 V25:X25 Z25:AB25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6:H26 N26:P26 R26:T26 V26:X26 Z26:AB26 J26:L26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6:H26 J26:L26 N26:P26 R26:T26 V26:X26 Z26:AB26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:Z33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:Z34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:Z35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:Z36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:Z37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:Z3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:Z39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:Z40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29:AL29 AR29:AT29 AN29:AP29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29:AL29 AN29:AP29 AR29:AT2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0:AL30 AR30:AT30 AN30:AP30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0:AL30 AN30:AP30 AR30:AT30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1:AL31 AR31:AT31 AN31:AP31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1:AL31 AN31:AP31 AR31:AT3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2:AL32 AR32:AT32 AN32:AP3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2:AL32 AN32:AP32 AR32:AT32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3:AL33 AR33:AT33 AN33:AP3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3:AL33 AN33:AP33 AR33:AT33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4:AL34 AR34:AT34 AN34:AP34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4:AL34 AN34:AP34 AR34:AT34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5:AL35 AR35:AT35 AN35:AP35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5:AL35 AN35:AP35 AR35:AT35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6:AL36 AR36:AT36 AN36:AP36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6:AL36 AN36:AP36 AR36:AT36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C29:BE29 BG29:BI29 AZ29:BA2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29:BA29 BC29:BE29 BG29:BI2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0:BA30 BC30:BE30 BG30:BI30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0:BA30 BC30:BE30 BG30:BI30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1:BA31 BC31:BE31 BG31:BI31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1:BA31 BC31:BE31 BG31:BI3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2:BA32 BC32:BE32 BG32:BI32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2:BA32 BC32:BE32 BG32:BI32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3:BA33 BC33:BE33 BG33:BI3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3:BA33 BC33:BE33 BG33:BI3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4:BA34 BC34:BE34 BG34:BI3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4:BA34 BC34:BE34 BG34:BI34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5:BA35 BC35:BE35 BG35:BI3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5:BA35 BC35:BE35 BG35:BI3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6:BA36 BC36:BE36 BG36:BI3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6:BA36 BC36:BE36 BG36:BI3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2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29:AY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Per IPL</vt:lpstr>
      <vt:lpstr>Sheet2</vt:lpstr>
      <vt:lpstr>Incl Sums and splitted table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Besseling</dc:creator>
  <cp:lastModifiedBy>Marc Besseling</cp:lastModifiedBy>
  <dcterms:created xsi:type="dcterms:W3CDTF">2016-02-03T14:27:50Z</dcterms:created>
  <dcterms:modified xsi:type="dcterms:W3CDTF">2018-04-25T13:17:39Z</dcterms:modified>
</cp:coreProperties>
</file>